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\Desktop\4to trimestre 2022\"/>
    </mc:Choice>
  </mc:AlternateContent>
  <bookViews>
    <workbookView xWindow="0" yWindow="0" windowWidth="23970" windowHeight="8985" activeTab="13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7D" sheetId="13" r:id="rId13"/>
    <sheet name="f8" sheetId="14" r:id="rId14"/>
  </sheets>
  <externalReferences>
    <externalReference r:id="rId15"/>
    <externalReference r:id="rId16"/>
    <externalReference r:id="rId17"/>
  </externalReferences>
  <definedNames>
    <definedName name="_xlnm._FilterDatabase" localSheetId="5" hidden="1">F6A!$A$8:$H$8</definedName>
    <definedName name="ANIO" localSheetId="9">'[1]Info General'!$D$20</definedName>
    <definedName name="ANIO" localSheetId="10">'[1]Info General'!$D$20</definedName>
    <definedName name="ANIO" localSheetId="11">'[1]Info General'!$D$20</definedName>
    <definedName name="ANIO">'[2]Info General'!$D$20</definedName>
    <definedName name="ANIO_INFORME">'[1]Info General'!$C$12</definedName>
    <definedName name="ANIO_INFORME1">'[3]Info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DF">'[3]Info General'!$E$25</definedName>
    <definedName name="ENTE_PUBLICO">'[3]Info General'!$C$6</definedName>
    <definedName name="ENTE_PUBLICO_A" localSheetId="9">'[1]Info General'!$C$7</definedName>
    <definedName name="ENTE_PUBLICO_A" localSheetId="10">'[1]Info General'!$C$7</definedName>
    <definedName name="ENTE_PUBLICO_A" localSheetId="11">'[1]Info General'!$C$7</definedName>
    <definedName name="ENTE_PUBLICO_A">'[2]Info General'!$C$7</definedName>
    <definedName name="ENTIDAD">'[1]Info General'!$C$11</definedName>
    <definedName name="PERIODO_INFORME" localSheetId="9">'[1]Info General'!$C$14</definedName>
    <definedName name="PERIODO_INFORME" localSheetId="10">'[1]Info General'!$C$14</definedName>
    <definedName name="PERIODO_INFORME" localSheetId="11">'[1]Info General'!$C$14</definedName>
    <definedName name="PERIODO_INFORME">'[2]Info General'!$C$14</definedName>
    <definedName name="ULTIMO" localSheetId="9">'[1]Info General'!$E$20</definedName>
    <definedName name="ULTIMO" localSheetId="10">'[1]Info General'!$E$20</definedName>
    <definedName name="ULTIMO" localSheetId="11">'[1]Info General'!$E$20</definedName>
    <definedName name="ULTIMO">'[2]Info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9" l="1"/>
  <c r="D31" i="9"/>
  <c r="G30" i="9"/>
  <c r="D30" i="9"/>
  <c r="G29" i="9"/>
  <c r="D29" i="9"/>
  <c r="G28" i="9"/>
  <c r="F28" i="9"/>
  <c r="E28" i="9"/>
  <c r="D28" i="9"/>
  <c r="C28" i="9"/>
  <c r="B28" i="9"/>
  <c r="G26" i="9"/>
  <c r="D26" i="9"/>
  <c r="G25" i="9"/>
  <c r="D25" i="9"/>
  <c r="G24" i="9"/>
  <c r="F24" i="9"/>
  <c r="E24" i="9"/>
  <c r="D24" i="9"/>
  <c r="C24" i="9"/>
  <c r="B24" i="9"/>
  <c r="G23" i="9"/>
  <c r="D23" i="9"/>
  <c r="G22" i="9"/>
  <c r="D22" i="9"/>
  <c r="G21" i="9"/>
  <c r="F21" i="9"/>
  <c r="E21" i="9"/>
  <c r="D21" i="9"/>
  <c r="C21" i="9"/>
  <c r="B21" i="9"/>
  <c r="G19" i="9"/>
  <c r="D19" i="9"/>
  <c r="G18" i="9"/>
  <c r="D18" i="9"/>
  <c r="G17" i="9"/>
  <c r="D17" i="9"/>
  <c r="G16" i="9"/>
  <c r="F16" i="9"/>
  <c r="E16" i="9"/>
  <c r="D16" i="9"/>
  <c r="C16" i="9"/>
  <c r="B16" i="9"/>
  <c r="G15" i="9"/>
  <c r="D15" i="9"/>
  <c r="G14" i="9"/>
  <c r="D14" i="9"/>
  <c r="G13" i="9"/>
  <c r="D13" i="9"/>
  <c r="G12" i="9"/>
  <c r="F12" i="9"/>
  <c r="E12" i="9"/>
  <c r="D12" i="9"/>
  <c r="C12" i="9"/>
  <c r="B12" i="9"/>
  <c r="G11" i="9"/>
  <c r="D11" i="9"/>
  <c r="G10" i="9"/>
  <c r="D10" i="9"/>
  <c r="G9" i="9"/>
  <c r="G33" i="9" s="1"/>
  <c r="F9" i="9"/>
  <c r="F33" i="9" s="1"/>
  <c r="E9" i="9"/>
  <c r="E33" i="9" s="1"/>
  <c r="D9" i="9"/>
  <c r="D33" i="9" s="1"/>
  <c r="C9" i="9"/>
  <c r="C33" i="9" s="1"/>
  <c r="B9" i="9"/>
  <c r="B33" i="9" s="1"/>
  <c r="D75" i="8"/>
  <c r="G75" i="8" s="1"/>
  <c r="D74" i="8"/>
  <c r="G74" i="8" s="1"/>
  <c r="D73" i="8"/>
  <c r="G73" i="8" s="1"/>
  <c r="D72" i="8"/>
  <c r="G72" i="8" s="1"/>
  <c r="G71" i="8" s="1"/>
  <c r="F71" i="8"/>
  <c r="E71" i="8"/>
  <c r="D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G63" i="8" s="1"/>
  <c r="D62" i="8"/>
  <c r="G62" i="8" s="1"/>
  <c r="G61" i="8" s="1"/>
  <c r="F61" i="8"/>
  <c r="E61" i="8"/>
  <c r="D61" i="8"/>
  <c r="C61" i="8"/>
  <c r="B61" i="8"/>
  <c r="D60" i="8"/>
  <c r="G60" i="8" s="1"/>
  <c r="D59" i="8"/>
  <c r="G59" i="8" s="1"/>
  <c r="D58" i="8"/>
  <c r="G58" i="8" s="1"/>
  <c r="D57" i="8"/>
  <c r="G57" i="8" s="1"/>
  <c r="D56" i="8"/>
  <c r="G56" i="8" s="1"/>
  <c r="D55" i="8"/>
  <c r="G55" i="8" s="1"/>
  <c r="D54" i="8"/>
  <c r="G54" i="8" s="1"/>
  <c r="G53" i="8" s="1"/>
  <c r="F53" i="8"/>
  <c r="E53" i="8"/>
  <c r="D53" i="8"/>
  <c r="C53" i="8"/>
  <c r="B53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F44" i="8"/>
  <c r="E44" i="8"/>
  <c r="D44" i="8"/>
  <c r="C44" i="8"/>
  <c r="B44" i="8"/>
  <c r="F43" i="8"/>
  <c r="E43" i="8"/>
  <c r="D43" i="8"/>
  <c r="C43" i="8"/>
  <c r="B43" i="8"/>
  <c r="D41" i="8"/>
  <c r="G41" i="8" s="1"/>
  <c r="D40" i="8"/>
  <c r="G40" i="8" s="1"/>
  <c r="D39" i="8"/>
  <c r="G39" i="8" s="1"/>
  <c r="D38" i="8"/>
  <c r="G38" i="8" s="1"/>
  <c r="F37" i="8"/>
  <c r="E37" i="8"/>
  <c r="D37" i="8"/>
  <c r="C37" i="8"/>
  <c r="B37" i="8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F27" i="8"/>
  <c r="E27" i="8"/>
  <c r="D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F19" i="8"/>
  <c r="E19" i="8"/>
  <c r="D19" i="8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G10" i="8" s="1"/>
  <c r="F10" i="8"/>
  <c r="E10" i="8"/>
  <c r="D10" i="8"/>
  <c r="C10" i="8"/>
  <c r="B10" i="8"/>
  <c r="F9" i="8"/>
  <c r="F77" i="8" s="1"/>
  <c r="E9" i="8"/>
  <c r="E77" i="8" s="1"/>
  <c r="D9" i="8"/>
  <c r="D77" i="8" s="1"/>
  <c r="C9" i="8"/>
  <c r="C77" i="8" s="1"/>
  <c r="B9" i="8"/>
  <c r="B77" i="8" s="1"/>
  <c r="D28" i="7"/>
  <c r="G28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G19" i="7" s="1"/>
  <c r="F19" i="7"/>
  <c r="E19" i="7"/>
  <c r="D19" i="7"/>
  <c r="C19" i="7"/>
  <c r="B19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F9" i="7"/>
  <c r="F29" i="7" s="1"/>
  <c r="E9" i="7"/>
  <c r="E29" i="7" s="1"/>
  <c r="D9" i="7"/>
  <c r="C9" i="7"/>
  <c r="C29" i="7" s="1"/>
  <c r="B9" i="7"/>
  <c r="B29" i="7" s="1"/>
  <c r="D29" i="7" s="1"/>
  <c r="G29" i="7" s="1"/>
  <c r="D158" i="6"/>
  <c r="G158" i="6" s="1"/>
  <c r="D157" i="6"/>
  <c r="G157" i="6" s="1"/>
  <c r="D156" i="6"/>
  <c r="G156" i="6" s="1"/>
  <c r="D155" i="6"/>
  <c r="G155" i="6" s="1"/>
  <c r="D154" i="6"/>
  <c r="G154" i="6" s="1"/>
  <c r="D153" i="6"/>
  <c r="G153" i="6" s="1"/>
  <c r="D152" i="6"/>
  <c r="G152" i="6" s="1"/>
  <c r="G151" i="6" s="1"/>
  <c r="F151" i="6"/>
  <c r="E151" i="6"/>
  <c r="D151" i="6"/>
  <c r="C151" i="6"/>
  <c r="B151" i="6"/>
  <c r="D150" i="6"/>
  <c r="G150" i="6" s="1"/>
  <c r="D149" i="6"/>
  <c r="G149" i="6" s="1"/>
  <c r="D148" i="6"/>
  <c r="G148" i="6" s="1"/>
  <c r="G147" i="6" s="1"/>
  <c r="F147" i="6"/>
  <c r="E147" i="6"/>
  <c r="D147" i="6"/>
  <c r="C147" i="6"/>
  <c r="B147" i="6"/>
  <c r="D146" i="6"/>
  <c r="G146" i="6" s="1"/>
  <c r="D145" i="6"/>
  <c r="G145" i="6" s="1"/>
  <c r="D144" i="6"/>
  <c r="G144" i="6" s="1"/>
  <c r="D143" i="6"/>
  <c r="G143" i="6" s="1"/>
  <c r="G138" i="6" s="1"/>
  <c r="G142" i="6"/>
  <c r="D142" i="6"/>
  <c r="G141" i="6"/>
  <c r="D141" i="6"/>
  <c r="G140" i="6"/>
  <c r="D140" i="6"/>
  <c r="G139" i="6"/>
  <c r="D139" i="6"/>
  <c r="F138" i="6"/>
  <c r="E138" i="6"/>
  <c r="D138" i="6"/>
  <c r="C138" i="6"/>
  <c r="B138" i="6"/>
  <c r="G137" i="6"/>
  <c r="D137" i="6"/>
  <c r="G136" i="6"/>
  <c r="D136" i="6"/>
  <c r="G135" i="6"/>
  <c r="D135" i="6"/>
  <c r="G134" i="6"/>
  <c r="F134" i="6"/>
  <c r="E134" i="6"/>
  <c r="D134" i="6"/>
  <c r="C134" i="6"/>
  <c r="B134" i="6"/>
  <c r="D133" i="6"/>
  <c r="G133" i="6" s="1"/>
  <c r="D132" i="6"/>
  <c r="G132" i="6" s="1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G125" i="6" s="1"/>
  <c r="G124" i="6" s="1"/>
  <c r="F124" i="6"/>
  <c r="E124" i="6"/>
  <c r="D124" i="6"/>
  <c r="C124" i="6"/>
  <c r="B124" i="6"/>
  <c r="D123" i="6"/>
  <c r="G123" i="6" s="1"/>
  <c r="D122" i="6"/>
  <c r="G122" i="6" s="1"/>
  <c r="D121" i="6"/>
  <c r="G121" i="6" s="1"/>
  <c r="G114" i="6" s="1"/>
  <c r="G120" i="6"/>
  <c r="D120" i="6"/>
  <c r="G119" i="6"/>
  <c r="D119" i="6"/>
  <c r="G118" i="6"/>
  <c r="D118" i="6"/>
  <c r="G117" i="6"/>
  <c r="D117" i="6"/>
  <c r="G116" i="6"/>
  <c r="D116" i="6"/>
  <c r="G115" i="6"/>
  <c r="D115" i="6"/>
  <c r="F114" i="6"/>
  <c r="E114" i="6"/>
  <c r="D114" i="6"/>
  <c r="C114" i="6"/>
  <c r="B114" i="6"/>
  <c r="G113" i="6"/>
  <c r="D113" i="6"/>
  <c r="G112" i="6"/>
  <c r="D112" i="6"/>
  <c r="G111" i="6"/>
  <c r="D111" i="6"/>
  <c r="G110" i="6"/>
  <c r="D110" i="6"/>
  <c r="G109" i="6"/>
  <c r="D109" i="6"/>
  <c r="D108" i="6"/>
  <c r="G108" i="6" s="1"/>
  <c r="G107" i="6"/>
  <c r="D107" i="6"/>
  <c r="D106" i="6"/>
  <c r="G106" i="6" s="1"/>
  <c r="G105" i="6"/>
  <c r="D105" i="6"/>
  <c r="F104" i="6"/>
  <c r="E104" i="6"/>
  <c r="D104" i="6"/>
  <c r="C104" i="6"/>
  <c r="B104" i="6"/>
  <c r="D103" i="6"/>
  <c r="G103" i="6" s="1"/>
  <c r="D102" i="6"/>
  <c r="G102" i="6" s="1"/>
  <c r="D101" i="6"/>
  <c r="G101" i="6" s="1"/>
  <c r="G94" i="6" s="1"/>
  <c r="G100" i="6"/>
  <c r="D100" i="6"/>
  <c r="G99" i="6"/>
  <c r="D99" i="6"/>
  <c r="G98" i="6"/>
  <c r="D98" i="6"/>
  <c r="G97" i="6"/>
  <c r="D97" i="6"/>
  <c r="G96" i="6"/>
  <c r="D96" i="6"/>
  <c r="G95" i="6"/>
  <c r="D95" i="6"/>
  <c r="F94" i="6"/>
  <c r="E94" i="6"/>
  <c r="D94" i="6"/>
  <c r="C94" i="6"/>
  <c r="B94" i="6"/>
  <c r="D93" i="6"/>
  <c r="G93" i="6" s="1"/>
  <c r="D92" i="6"/>
  <c r="G92" i="6" s="1"/>
  <c r="D91" i="6"/>
  <c r="G91" i="6" s="1"/>
  <c r="D90" i="6"/>
  <c r="G90" i="6" s="1"/>
  <c r="G89" i="6"/>
  <c r="D89" i="6"/>
  <c r="G88" i="6"/>
  <c r="D88" i="6"/>
  <c r="G87" i="6"/>
  <c r="D87" i="6"/>
  <c r="F86" i="6"/>
  <c r="E86" i="6"/>
  <c r="D86" i="6"/>
  <c r="C86" i="6"/>
  <c r="B86" i="6"/>
  <c r="F85" i="6"/>
  <c r="E85" i="6"/>
  <c r="D85" i="6"/>
  <c r="C85" i="6"/>
  <c r="B85" i="6"/>
  <c r="D83" i="6"/>
  <c r="G83" i="6" s="1"/>
  <c r="D82" i="6"/>
  <c r="G82" i="6" s="1"/>
  <c r="D81" i="6"/>
  <c r="G81" i="6" s="1"/>
  <c r="D80" i="6"/>
  <c r="G80" i="6" s="1"/>
  <c r="D79" i="6"/>
  <c r="G79" i="6" s="1"/>
  <c r="D78" i="6"/>
  <c r="G78" i="6" s="1"/>
  <c r="G76" i="6" s="1"/>
  <c r="G77" i="6"/>
  <c r="D77" i="6"/>
  <c r="F76" i="6"/>
  <c r="E76" i="6"/>
  <c r="D76" i="6"/>
  <c r="C76" i="6"/>
  <c r="B76" i="6"/>
  <c r="G75" i="6"/>
  <c r="D75" i="6"/>
  <c r="G74" i="6"/>
  <c r="D74" i="6"/>
  <c r="G73" i="6"/>
  <c r="D73" i="6"/>
  <c r="G72" i="6"/>
  <c r="F72" i="6"/>
  <c r="E72" i="6"/>
  <c r="D72" i="6"/>
  <c r="C72" i="6"/>
  <c r="B72" i="6"/>
  <c r="D71" i="6"/>
  <c r="G71" i="6" s="1"/>
  <c r="D70" i="6"/>
  <c r="G70" i="6" s="1"/>
  <c r="D69" i="6"/>
  <c r="G69" i="6" s="1"/>
  <c r="D68" i="6"/>
  <c r="G68" i="6" s="1"/>
  <c r="D67" i="6"/>
  <c r="G67" i="6" s="1"/>
  <c r="G63" i="6" s="1"/>
  <c r="G66" i="6"/>
  <c r="D66" i="6"/>
  <c r="G65" i="6"/>
  <c r="D65" i="6"/>
  <c r="G64" i="6"/>
  <c r="D64" i="6"/>
  <c r="F63" i="6"/>
  <c r="E63" i="6"/>
  <c r="D63" i="6"/>
  <c r="C63" i="6"/>
  <c r="B63" i="6"/>
  <c r="D62" i="6"/>
  <c r="G62" i="6" s="1"/>
  <c r="D61" i="6"/>
  <c r="G61" i="6" s="1"/>
  <c r="D60" i="6"/>
  <c r="G60" i="6" s="1"/>
  <c r="G59" i="6" s="1"/>
  <c r="F59" i="6"/>
  <c r="E59" i="6"/>
  <c r="D59" i="6"/>
  <c r="C59" i="6"/>
  <c r="B59" i="6"/>
  <c r="D58" i="6"/>
  <c r="G58" i="6" s="1"/>
  <c r="D57" i="6"/>
  <c r="G57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G49" i="6" s="1"/>
  <c r="F49" i="6"/>
  <c r="E49" i="6"/>
  <c r="D49" i="6"/>
  <c r="C49" i="6"/>
  <c r="B49" i="6"/>
  <c r="D48" i="6"/>
  <c r="G48" i="6" s="1"/>
  <c r="D47" i="6"/>
  <c r="G47" i="6" s="1"/>
  <c r="D46" i="6"/>
  <c r="G46" i="6" s="1"/>
  <c r="D45" i="6"/>
  <c r="G45" i="6" s="1"/>
  <c r="D44" i="6"/>
  <c r="G44" i="6" s="1"/>
  <c r="D43" i="6"/>
  <c r="G43" i="6" s="1"/>
  <c r="D42" i="6"/>
  <c r="G42" i="6" s="1"/>
  <c r="D41" i="6"/>
  <c r="G41" i="6" s="1"/>
  <c r="G40" i="6"/>
  <c r="D40" i="6"/>
  <c r="F39" i="6"/>
  <c r="E39" i="6"/>
  <c r="D39" i="6"/>
  <c r="C39" i="6"/>
  <c r="B39" i="6"/>
  <c r="G38" i="6"/>
  <c r="D38" i="6"/>
  <c r="G37" i="6"/>
  <c r="D37" i="6"/>
  <c r="G36" i="6"/>
  <c r="D36" i="6"/>
  <c r="G35" i="6"/>
  <c r="D35" i="6"/>
  <c r="G34" i="6"/>
  <c r="D34" i="6"/>
  <c r="G33" i="6"/>
  <c r="D33" i="6"/>
  <c r="G32" i="6"/>
  <c r="D32" i="6"/>
  <c r="G31" i="6"/>
  <c r="D31" i="6"/>
  <c r="G30" i="6"/>
  <c r="D30" i="6"/>
  <c r="G29" i="6"/>
  <c r="F29" i="6"/>
  <c r="E29" i="6"/>
  <c r="D29" i="6"/>
  <c r="C29" i="6"/>
  <c r="B29" i="6"/>
  <c r="D28" i="6"/>
  <c r="G28" i="6" s="1"/>
  <c r="G19" i="6" s="1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F19" i="6"/>
  <c r="E19" i="6"/>
  <c r="D19" i="6"/>
  <c r="C19" i="6"/>
  <c r="B19" i="6"/>
  <c r="G18" i="6"/>
  <c r="D18" i="6"/>
  <c r="G17" i="6"/>
  <c r="D17" i="6"/>
  <c r="G16" i="6"/>
  <c r="D16" i="6"/>
  <c r="G15" i="6"/>
  <c r="D15" i="6"/>
  <c r="G14" i="6"/>
  <c r="D14" i="6"/>
  <c r="G13" i="6"/>
  <c r="D13" i="6"/>
  <c r="G12" i="6"/>
  <c r="D12" i="6"/>
  <c r="G11" i="6"/>
  <c r="F11" i="6"/>
  <c r="E11" i="6"/>
  <c r="D11" i="6"/>
  <c r="C11" i="6"/>
  <c r="B11" i="6"/>
  <c r="F10" i="6"/>
  <c r="F160" i="6" s="1"/>
  <c r="E10" i="6"/>
  <c r="E160" i="6" s="1"/>
  <c r="D10" i="6"/>
  <c r="D160" i="6" s="1"/>
  <c r="C10" i="6"/>
  <c r="C160" i="6" s="1"/>
  <c r="B10" i="6"/>
  <c r="B160" i="6" s="1"/>
  <c r="G19" i="8" l="1"/>
  <c r="G9" i="8" s="1"/>
  <c r="G77" i="8" s="1"/>
  <c r="G27" i="8"/>
  <c r="G37" i="8"/>
  <c r="G44" i="8"/>
  <c r="G43" i="8" s="1"/>
  <c r="G9" i="7"/>
  <c r="G86" i="6"/>
  <c r="G39" i="6"/>
  <c r="G10" i="6" s="1"/>
  <c r="G104" i="6"/>
  <c r="G85" i="6" l="1"/>
  <c r="G160" i="6" s="1"/>
  <c r="F75" i="5" l="1"/>
  <c r="E75" i="5"/>
  <c r="C75" i="5"/>
  <c r="B75" i="5"/>
  <c r="G74" i="5"/>
  <c r="D74" i="5"/>
  <c r="G73" i="5"/>
  <c r="G75" i="5" s="1"/>
  <c r="D73" i="5"/>
  <c r="D75" i="5" s="1"/>
  <c r="G68" i="5"/>
  <c r="D68" i="5"/>
  <c r="G67" i="5"/>
  <c r="F67" i="5"/>
  <c r="E67" i="5"/>
  <c r="D67" i="5"/>
  <c r="C67" i="5"/>
  <c r="B67" i="5"/>
  <c r="G63" i="5"/>
  <c r="D63" i="5"/>
  <c r="G62" i="5"/>
  <c r="D62" i="5"/>
  <c r="G61" i="5"/>
  <c r="D61" i="5"/>
  <c r="G60" i="5"/>
  <c r="D60" i="5"/>
  <c r="F59" i="5"/>
  <c r="G59" i="5" s="1"/>
  <c r="E59" i="5"/>
  <c r="D59" i="5"/>
  <c r="C59" i="5"/>
  <c r="B59" i="5"/>
  <c r="G58" i="5"/>
  <c r="D58" i="5"/>
  <c r="G57" i="5"/>
  <c r="D57" i="5"/>
  <c r="G56" i="5"/>
  <c r="D56" i="5"/>
  <c r="G55" i="5"/>
  <c r="D55" i="5"/>
  <c r="F54" i="5"/>
  <c r="G54" i="5" s="1"/>
  <c r="E54" i="5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F45" i="5"/>
  <c r="G45" i="5" s="1"/>
  <c r="E45" i="5"/>
  <c r="E65" i="5" s="1"/>
  <c r="D45" i="5"/>
  <c r="D65" i="5" s="1"/>
  <c r="C45" i="5"/>
  <c r="C65" i="5" s="1"/>
  <c r="B45" i="5"/>
  <c r="B65" i="5" s="1"/>
  <c r="G39" i="5"/>
  <c r="D39" i="5"/>
  <c r="G38" i="5"/>
  <c r="D38" i="5"/>
  <c r="G37" i="5"/>
  <c r="F37" i="5"/>
  <c r="E37" i="5"/>
  <c r="D37" i="5"/>
  <c r="C37" i="5"/>
  <c r="B37" i="5"/>
  <c r="G36" i="5"/>
  <c r="D36" i="5"/>
  <c r="G35" i="5"/>
  <c r="F35" i="5"/>
  <c r="E35" i="5"/>
  <c r="C35" i="5"/>
  <c r="B35" i="5"/>
  <c r="D35" i="5" s="1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F28" i="5"/>
  <c r="E28" i="5"/>
  <c r="D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F16" i="5"/>
  <c r="F41" i="5" s="1"/>
  <c r="E16" i="5"/>
  <c r="E41" i="5" s="1"/>
  <c r="E70" i="5" s="1"/>
  <c r="D16" i="5"/>
  <c r="C16" i="5"/>
  <c r="C41" i="5" s="1"/>
  <c r="C70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G41" i="5" s="1"/>
  <c r="D9" i="5"/>
  <c r="D41" i="5" s="1"/>
  <c r="D70" i="5" s="1"/>
  <c r="G42" i="5" l="1"/>
  <c r="G70" i="5"/>
  <c r="F65" i="5"/>
  <c r="G65" i="5" s="1"/>
  <c r="F70" i="5" l="1"/>
  <c r="D73" i="4" l="1"/>
  <c r="D75" i="4" s="1"/>
  <c r="B73" i="4"/>
  <c r="B75" i="4" s="1"/>
  <c r="D65" i="4"/>
  <c r="C65" i="4"/>
  <c r="C73" i="4" s="1"/>
  <c r="C75" i="4" s="1"/>
  <c r="B65" i="4"/>
  <c r="C58" i="4"/>
  <c r="C60" i="4" s="1"/>
  <c r="D50" i="4"/>
  <c r="D58" i="4" s="1"/>
  <c r="D60" i="4" s="1"/>
  <c r="C50" i="4"/>
  <c r="B50" i="4"/>
  <c r="B58" i="4" s="1"/>
  <c r="B60" i="4" s="1"/>
  <c r="D41" i="4"/>
  <c r="C41" i="4"/>
  <c r="B41" i="4"/>
  <c r="D38" i="4"/>
  <c r="D45" i="4" s="1"/>
  <c r="C38" i="4"/>
  <c r="C45" i="4" s="1"/>
  <c r="B38" i="4"/>
  <c r="B45" i="4" s="1"/>
  <c r="D30" i="4"/>
  <c r="C30" i="4"/>
  <c r="B30" i="4"/>
  <c r="D18" i="4"/>
  <c r="C18" i="4"/>
  <c r="D14" i="4"/>
  <c r="C14" i="4"/>
  <c r="B14" i="4"/>
  <c r="D9" i="4"/>
  <c r="D22" i="4" s="1"/>
  <c r="D24" i="4" s="1"/>
  <c r="D26" i="4" s="1"/>
  <c r="D34" i="4" s="1"/>
  <c r="C9" i="4"/>
  <c r="C22" i="4" s="1"/>
  <c r="C24" i="4" s="1"/>
  <c r="C26" i="4" s="1"/>
  <c r="C34" i="4" s="1"/>
  <c r="B9" i="4"/>
  <c r="B22" i="4" s="1"/>
  <c r="B24" i="4" s="1"/>
  <c r="B26" i="4" s="1"/>
  <c r="B34" i="4" s="1"/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  <c r="F41" i="2" l="1"/>
  <c r="E41" i="2"/>
  <c r="D41" i="2"/>
  <c r="C41" i="2"/>
  <c r="B41" i="2"/>
  <c r="F30" i="2"/>
  <c r="F29" i="2"/>
  <c r="F28" i="2"/>
  <c r="F27" i="2" s="1"/>
  <c r="H27" i="2"/>
  <c r="G27" i="2"/>
  <c r="E27" i="2"/>
  <c r="D27" i="2"/>
  <c r="C27" i="2"/>
  <c r="B27" i="2"/>
  <c r="F25" i="2"/>
  <c r="F24" i="2"/>
  <c r="F23" i="2"/>
  <c r="F22" i="2" s="1"/>
  <c r="H22" i="2"/>
  <c r="G22" i="2"/>
  <c r="E22" i="2"/>
  <c r="D22" i="2"/>
  <c r="C22" i="2"/>
  <c r="B22" i="2"/>
  <c r="F18" i="2"/>
  <c r="F16" i="2"/>
  <c r="F15" i="2"/>
  <c r="F14" i="2"/>
  <c r="H13" i="2"/>
  <c r="G13" i="2"/>
  <c r="E13" i="2"/>
  <c r="D13" i="2"/>
  <c r="C13" i="2"/>
  <c r="B13" i="2"/>
  <c r="F13" i="2" s="1"/>
  <c r="F12" i="2"/>
  <c r="F11" i="2"/>
  <c r="H9" i="2"/>
  <c r="H8" i="2" s="1"/>
  <c r="H20" i="2" s="1"/>
  <c r="G9" i="2"/>
  <c r="E9" i="2"/>
  <c r="D9" i="2"/>
  <c r="D8" i="2" s="1"/>
  <c r="D20" i="2" s="1"/>
  <c r="C9" i="2"/>
  <c r="B9" i="2"/>
  <c r="B8" i="2" s="1"/>
  <c r="B20" i="2" s="1"/>
  <c r="G8" i="2"/>
  <c r="G20" i="2" s="1"/>
  <c r="E8" i="2"/>
  <c r="E20" i="2" s="1"/>
  <c r="C8" i="2"/>
  <c r="C20" i="2" s="1"/>
  <c r="F9" i="2" l="1"/>
  <c r="F8" i="2" s="1"/>
  <c r="F20" i="2" s="1"/>
  <c r="I13" i="12" l="1"/>
  <c r="I12" i="12"/>
  <c r="I11" i="12"/>
  <c r="I10" i="12"/>
  <c r="I8" i="12"/>
  <c r="H16" i="13"/>
  <c r="H15" i="13"/>
  <c r="H19" i="13"/>
  <c r="H27" i="13"/>
  <c r="H26" i="13"/>
  <c r="H24" i="13"/>
  <c r="H23" i="13"/>
  <c r="H22" i="13"/>
  <c r="H21" i="13"/>
  <c r="H20" i="13"/>
  <c r="H25" i="13"/>
  <c r="H13" i="13"/>
  <c r="H12" i="13"/>
  <c r="H11" i="13"/>
  <c r="H10" i="13"/>
  <c r="H9" i="13"/>
  <c r="H8" i="13"/>
  <c r="I22" i="12"/>
  <c r="I19" i="12"/>
  <c r="I18" i="12"/>
  <c r="I17" i="12"/>
  <c r="I16" i="12"/>
  <c r="I15" i="12"/>
  <c r="I14" i="12"/>
  <c r="I9" i="12"/>
  <c r="B16" i="11"/>
  <c r="B15" i="11"/>
  <c r="B14" i="11"/>
  <c r="B13" i="11"/>
  <c r="B12" i="11"/>
  <c r="B11" i="11"/>
  <c r="B10" i="11"/>
  <c r="B9" i="11"/>
  <c r="B17" i="11"/>
  <c r="B25" i="11"/>
  <c r="B24" i="11"/>
  <c r="B23" i="11"/>
  <c r="B22" i="11"/>
  <c r="B21" i="11"/>
  <c r="B20" i="11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G18" i="13" l="1"/>
  <c r="G7" i="13"/>
  <c r="G29" i="13" s="1"/>
  <c r="H36" i="12"/>
  <c r="H21" i="12"/>
  <c r="H11" i="12"/>
  <c r="H8" i="12"/>
  <c r="H7" i="12" s="1"/>
  <c r="H31" i="12" s="1"/>
  <c r="B9" i="10"/>
  <c r="I7" i="12" l="1"/>
  <c r="G78" i="5" l="1"/>
  <c r="D78" i="5"/>
  <c r="F18" i="13" l="1"/>
  <c r="F7" i="13"/>
  <c r="F29" i="13" s="1"/>
  <c r="G36" i="12"/>
  <c r="G31" i="12"/>
  <c r="G21" i="12"/>
  <c r="G7" i="12"/>
  <c r="D26" i="11"/>
  <c r="E26" i="11" s="1"/>
  <c r="F26" i="11" s="1"/>
  <c r="G26" i="11" s="1"/>
  <c r="D27" i="11"/>
  <c r="E27" i="11" s="1"/>
  <c r="F27" i="11" s="1"/>
  <c r="G27" i="11" s="1"/>
  <c r="D28" i="11"/>
  <c r="E28" i="11" s="1"/>
  <c r="F28" i="11" s="1"/>
  <c r="G28" i="11" s="1"/>
  <c r="C26" i="11"/>
  <c r="C27" i="11"/>
  <c r="C28" i="11"/>
  <c r="C16" i="11"/>
  <c r="D16" i="11" s="1"/>
  <c r="E16" i="11" s="1"/>
  <c r="F16" i="11" s="1"/>
  <c r="G16" i="11" s="1"/>
  <c r="C25" i="11"/>
  <c r="D25" i="11" s="1"/>
  <c r="E25" i="11" s="1"/>
  <c r="F25" i="11" s="1"/>
  <c r="G25" i="11" s="1"/>
  <c r="C24" i="11"/>
  <c r="D24" i="11" s="1"/>
  <c r="E24" i="11" s="1"/>
  <c r="F24" i="11" s="1"/>
  <c r="G24" i="11" s="1"/>
  <c r="C23" i="11"/>
  <c r="D23" i="11" s="1"/>
  <c r="E23" i="11" s="1"/>
  <c r="F23" i="11" s="1"/>
  <c r="G23" i="11" s="1"/>
  <c r="C22" i="11"/>
  <c r="D22" i="11" s="1"/>
  <c r="E22" i="11" s="1"/>
  <c r="F22" i="11" s="1"/>
  <c r="G22" i="11" s="1"/>
  <c r="C21" i="11"/>
  <c r="D21" i="11" s="1"/>
  <c r="E21" i="11" s="1"/>
  <c r="F21" i="11" s="1"/>
  <c r="G21" i="11" s="1"/>
  <c r="C20" i="11"/>
  <c r="D20" i="11" s="1"/>
  <c r="E20" i="11" s="1"/>
  <c r="F20" i="11" s="1"/>
  <c r="G20" i="11" s="1"/>
  <c r="C17" i="11"/>
  <c r="D17" i="11" s="1"/>
  <c r="E17" i="11" s="1"/>
  <c r="F17" i="11" s="1"/>
  <c r="G17" i="11" s="1"/>
  <c r="C15" i="11"/>
  <c r="D15" i="11" s="1"/>
  <c r="E15" i="11" s="1"/>
  <c r="F15" i="11" s="1"/>
  <c r="G15" i="11" s="1"/>
  <c r="C14" i="11"/>
  <c r="D14" i="11" s="1"/>
  <c r="E14" i="11" s="1"/>
  <c r="F14" i="11" s="1"/>
  <c r="G14" i="11" s="1"/>
  <c r="C13" i="11"/>
  <c r="D13" i="11" s="1"/>
  <c r="E13" i="11" s="1"/>
  <c r="F13" i="11" s="1"/>
  <c r="G13" i="11" s="1"/>
  <c r="C12" i="11"/>
  <c r="D12" i="11" s="1"/>
  <c r="E12" i="11" s="1"/>
  <c r="F12" i="11" s="1"/>
  <c r="G12" i="11" s="1"/>
  <c r="C11" i="11"/>
  <c r="D11" i="11" s="1"/>
  <c r="E11" i="11" s="1"/>
  <c r="F11" i="11" s="1"/>
  <c r="G11" i="11" s="1"/>
  <c r="C10" i="11"/>
  <c r="D10" i="11" s="1"/>
  <c r="E10" i="11" s="1"/>
  <c r="F10" i="11" s="1"/>
  <c r="G10" i="11" s="1"/>
  <c r="C9" i="11"/>
  <c r="D9" i="11" s="1"/>
  <c r="E9" i="11" s="1"/>
  <c r="F9" i="11" s="1"/>
  <c r="G9" i="11" s="1"/>
  <c r="D10" i="10"/>
  <c r="E10" i="10"/>
  <c r="F10" i="10" s="1"/>
  <c r="G10" i="10" s="1"/>
  <c r="D11" i="10"/>
  <c r="E11" i="10"/>
  <c r="F11" i="10" s="1"/>
  <c r="G11" i="10" s="1"/>
  <c r="D13" i="10"/>
  <c r="E13" i="10"/>
  <c r="F13" i="10" s="1"/>
  <c r="G13" i="10" s="1"/>
  <c r="D14" i="10"/>
  <c r="E14" i="10"/>
  <c r="F14" i="10" s="1"/>
  <c r="G14" i="10" s="1"/>
  <c r="D15" i="10"/>
  <c r="E15" i="10"/>
  <c r="F15" i="10" s="1"/>
  <c r="G15" i="10" s="1"/>
  <c r="C10" i="10"/>
  <c r="C11" i="10"/>
  <c r="C12" i="10"/>
  <c r="D12" i="10" s="1"/>
  <c r="E12" i="10" s="1"/>
  <c r="F12" i="10" s="1"/>
  <c r="G12" i="10" s="1"/>
  <c r="C13" i="10"/>
  <c r="C14" i="10"/>
  <c r="C15" i="10"/>
  <c r="C16" i="10"/>
  <c r="D16" i="10" s="1"/>
  <c r="E16" i="10" s="1"/>
  <c r="F16" i="10" s="1"/>
  <c r="G16" i="10" s="1"/>
  <c r="C17" i="10"/>
  <c r="D17" i="10" s="1"/>
  <c r="E17" i="10" s="1"/>
  <c r="F17" i="10" s="1"/>
  <c r="G17" i="10" s="1"/>
  <c r="C9" i="10"/>
  <c r="D9" i="10" s="1"/>
  <c r="E9" i="10" s="1"/>
  <c r="F9" i="10" s="1"/>
  <c r="G9" i="10" s="1"/>
  <c r="C18" i="10"/>
  <c r="C19" i="10"/>
  <c r="C20" i="10"/>
  <c r="E7" i="13" l="1"/>
  <c r="E18" i="13"/>
  <c r="D7" i="13"/>
  <c r="D18" i="13"/>
  <c r="D29" i="13"/>
  <c r="C7" i="13"/>
  <c r="C18" i="13"/>
  <c r="C29" i="13" s="1"/>
  <c r="B8" i="13"/>
  <c r="B19" i="13" s="1"/>
  <c r="B9" i="13"/>
  <c r="B10" i="13"/>
  <c r="B21" i="13" s="1"/>
  <c r="B11" i="13"/>
  <c r="B12" i="13"/>
  <c r="B23" i="13" s="1"/>
  <c r="B13" i="13"/>
  <c r="B7" i="13"/>
  <c r="B20" i="13"/>
  <c r="B22" i="13"/>
  <c r="B24" i="13"/>
  <c r="F36" i="12"/>
  <c r="E36" i="12"/>
  <c r="D36" i="12"/>
  <c r="C36" i="12"/>
  <c r="B36" i="12"/>
  <c r="F7" i="12"/>
  <c r="F31" i="12" s="1"/>
  <c r="F21" i="12"/>
  <c r="F28" i="12"/>
  <c r="E7" i="12"/>
  <c r="E31" i="12" s="1"/>
  <c r="E21" i="12"/>
  <c r="E28" i="12"/>
  <c r="D7" i="12"/>
  <c r="D21" i="12"/>
  <c r="D31" i="12"/>
  <c r="C7" i="12"/>
  <c r="C21" i="12"/>
  <c r="C28" i="12"/>
  <c r="C31" i="12"/>
  <c r="B7" i="12"/>
  <c r="B21" i="12"/>
  <c r="B28" i="12"/>
  <c r="B31" i="12"/>
  <c r="C5" i="12"/>
  <c r="B5" i="12"/>
  <c r="C24" i="10"/>
  <c r="D24" i="10"/>
  <c r="E24" i="10"/>
  <c r="F24" i="10"/>
  <c r="G24" i="10"/>
  <c r="C25" i="10"/>
  <c r="D25" i="10"/>
  <c r="E25" i="10"/>
  <c r="F25" i="10"/>
  <c r="G25" i="10"/>
  <c r="C26" i="10"/>
  <c r="D26" i="10"/>
  <c r="E26" i="10"/>
  <c r="F26" i="10"/>
  <c r="G26" i="10"/>
  <c r="C27" i="10"/>
  <c r="D27" i="10"/>
  <c r="E27" i="10"/>
  <c r="F27" i="10"/>
  <c r="G27" i="10"/>
  <c r="C23" i="10"/>
  <c r="D23" i="10" s="1"/>
  <c r="B8" i="10"/>
  <c r="I36" i="12"/>
  <c r="I21" i="12"/>
  <c r="H18" i="13"/>
  <c r="H7" i="13"/>
  <c r="G19" i="11"/>
  <c r="F19" i="11"/>
  <c r="E19" i="11"/>
  <c r="D19" i="11"/>
  <c r="C19" i="11"/>
  <c r="B19" i="11"/>
  <c r="G8" i="11"/>
  <c r="G30" i="11" s="1"/>
  <c r="F8" i="11"/>
  <c r="F30" i="11" s="1"/>
  <c r="E8" i="11"/>
  <c r="E30" i="11" s="1"/>
  <c r="D8" i="11"/>
  <c r="D30" i="11" s="1"/>
  <c r="C8" i="11"/>
  <c r="B8" i="11"/>
  <c r="G37" i="10"/>
  <c r="F37" i="10"/>
  <c r="E37" i="10"/>
  <c r="D37" i="10"/>
  <c r="C37" i="10"/>
  <c r="B37" i="10"/>
  <c r="G29" i="10"/>
  <c r="F29" i="10"/>
  <c r="E29" i="10"/>
  <c r="D29" i="10"/>
  <c r="C29" i="10"/>
  <c r="B29" i="10"/>
  <c r="G8" i="10"/>
  <c r="C22" i="10"/>
  <c r="B22" i="10"/>
  <c r="F8" i="10"/>
  <c r="E8" i="10"/>
  <c r="D8" i="10"/>
  <c r="C8" i="10"/>
  <c r="C32" i="10" l="1"/>
  <c r="B30" i="11"/>
  <c r="B33" i="11" s="1"/>
  <c r="E29" i="13"/>
  <c r="B18" i="13"/>
  <c r="B29" i="13" s="1"/>
  <c r="C30" i="11"/>
  <c r="E23" i="10"/>
  <c r="D22" i="10"/>
  <c r="D32" i="10" s="1"/>
  <c r="B32" i="10"/>
  <c r="H29" i="13"/>
  <c r="I31" i="12"/>
  <c r="F23" i="10" l="1"/>
  <c r="E22" i="10"/>
  <c r="E32" i="10" s="1"/>
  <c r="G23" i="10" l="1"/>
  <c r="G22" i="10" s="1"/>
  <c r="G32" i="10" s="1"/>
  <c r="F22" i="10"/>
  <c r="F32" i="10" s="1"/>
</calcChain>
</file>

<file path=xl/sharedStrings.xml><?xml version="1.0" encoding="utf-8"?>
<sst xmlns="http://schemas.openxmlformats.org/spreadsheetml/2006/main" count="893" uniqueCount="636">
  <si>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</si>
  <si>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</si>
  <si>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</si>
  <si>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</si>
  <si>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</si>
  <si>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</si>
  <si>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</si>
  <si>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</si>
  <si>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</si>
  <si>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</si>
  <si>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</si>
  <si>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</si>
  <si>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</si>
  <si>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</si>
  <si>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</si>
  <si>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</si>
  <si>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</si>
  <si>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</si>
  <si>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</si>
  <si>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</si>
  <si>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</si>
  <si>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</si>
  <si>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</si>
  <si>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</si>
  <si>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</si>
  <si>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</si>
  <si>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</si>
  <si>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</si>
  <si>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</si>
  <si>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</si>
  <si>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</si>
  <si>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</si>
  <si>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</si>
  <si>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</si>
  <si>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</si>
  <si>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</si>
  <si>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</si>
  <si>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</si>
  <si>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</si>
  <si>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</si>
  <si>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</si>
  <si>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</si>
  <si>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</si>
  <si>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</si>
  <si>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</si>
  <si>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</si>
  <si>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</si>
  <si>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</si>
  <si>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</si>
  <si>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</si>
  <si>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</si>
  <si>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</si>
  <si>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</si>
  <si>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</si>
  <si>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</si>
  <si>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</si>
  <si>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</si>
  <si>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</si>
  <si>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</si>
  <si>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</si>
  <si>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</si>
  <si>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</si>
  <si>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</si>
  <si>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</si>
  <si>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</si>
  <si>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</si>
  <si>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</si>
  <si>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</si>
  <si>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</si>
  <si>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</si>
  <si>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</si>
  <si>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</si>
  <si>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</si>
  <si>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</si>
  <si>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</si>
  <si>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</si>
  <si>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</si>
  <si>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</si>
  <si>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</si>
  <si>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</si>
  <si>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</si>
  <si>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</si>
  <si>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</si>
  <si>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</si>
  <si>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</si>
  <si>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</si>
  <si>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</si>
  <si>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</si>
  <si>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</si>
  <si>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</si>
  <si>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</si>
  <si>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</si>
  <si>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</si>
  <si>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</si>
  <si>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</si>
  <si>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</si>
  <si>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</si>
  <si>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</si>
  <si>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</si>
  <si>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</si>
  <si>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</si>
  <si>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</si>
  <si>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</si>
  <si>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</si>
  <si>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</si>
  <si>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</si>
  <si>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</si>
  <si>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</si>
  <si>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</si>
  <si>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</si>
  <si>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</si>
  <si>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</si>
  <si>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</si>
  <si>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</si>
  <si>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</si>
  <si>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</si>
  <si>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</si>
  <si>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</si>
  <si>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</si>
  <si>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</si>
  <si>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</si>
  <si>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</si>
  <si>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</si>
  <si>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</si>
  <si>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</si>
  <si>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</si>
  <si>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</si>
  <si>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</si>
  <si>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</si>
  <si>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</si>
  <si>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</si>
  <si>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</si>
  <si>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</si>
  <si>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</si>
  <si>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</si>
  <si>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</si>
  <si>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</si>
  <si>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</si>
  <si>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</si>
  <si>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</si>
  <si>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</si>
  <si>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</si>
  <si>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</si>
  <si>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</si>
  <si>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</si>
  <si>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</si>
  <si>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</si>
  <si>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</si>
  <si>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</si>
  <si>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</si>
  <si>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</si>
  <si>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</si>
  <si>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</si>
  <si>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</si>
  <si>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</si>
  <si>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</si>
  <si>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</si>
  <si>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</si>
  <si>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</si>
  <si>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</si>
  <si>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</si>
  <si>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</si>
  <si>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</si>
  <si>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</si>
  <si>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</si>
  <si>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</si>
  <si>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</si>
  <si>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</si>
  <si>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</si>
  <si>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</si>
  <si>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</si>
  <si>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</si>
  <si>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</si>
  <si>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</si>
  <si>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</si>
  <si>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</si>
  <si>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</si>
  <si>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</si>
  <si>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</si>
  <si>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</si>
  <si>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</si>
  <si>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</si>
  <si>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</si>
  <si>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</si>
  <si>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</si>
  <si>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</si>
  <si>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</si>
  <si>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</si>
  <si>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</si>
  <si>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</si>
  <si>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</si>
  <si>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</si>
  <si>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</si>
  <si>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</si>
  <si>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</si>
  <si>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</si>
  <si>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</si>
  <si>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</si>
  <si>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</si>
  <si>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</si>
  <si>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</si>
  <si>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</si>
  <si>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</si>
  <si>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</si>
  <si>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</si>
  <si>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</si>
  <si>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</si>
  <si>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</si>
  <si>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</si>
  <si>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</si>
  <si>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</si>
  <si>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</si>
  <si>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</si>
  <si>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</si>
  <si>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</si>
  <si>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</si>
  <si>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</si>
  <si>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</si>
  <si>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</si>
  <si>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</si>
  <si>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</si>
  <si>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</si>
  <si>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</si>
  <si>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</si>
  <si>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</si>
  <si>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</si>
  <si>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</si>
  <si>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</si>
  <si>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</si>
  <si>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</si>
  <si>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</si>
  <si>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</si>
  <si>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</si>
  <si>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</si>
  <si>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</si>
  <si>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</si>
  <si>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</si>
  <si>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</si>
  <si>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</si>
  <si>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</si>
  <si>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</si>
  <si>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</si>
  <si>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</si>
  <si>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</si>
  <si>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</si>
  <si>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</si>
  <si>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</si>
  <si>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</si>
  <si>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</si>
  <si>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</si>
  <si>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</si>
  <si>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</si>
  <si>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</si>
  <si>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</si>
  <si>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</si>
  <si>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</si>
  <si>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</si>
  <si>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</si>
  <si>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</si>
  <si>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</si>
  <si>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</si>
  <si>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</si>
  <si>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</si>
  <si>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</si>
  <si>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</si>
  <si>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</si>
  <si>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</si>
  <si>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</si>
  <si>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</si>
  <si>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</si>
  <si>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</si>
  <si>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</si>
  <si>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</si>
  <si>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</si>
  <si>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</si>
  <si>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</si>
  <si>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</si>
  <si>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</si>
  <si>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</si>
  <si>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</si>
  <si>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</si>
  <si>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</si>
  <si>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</si>
  <si>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</si>
  <si>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</si>
  <si>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</si>
  <si>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</si>
  <si>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</si>
  <si>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</si>
  <si>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</si>
  <si>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</si>
  <si>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</si>
  <si>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</si>
  <si>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</si>
  <si>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</si>
  <si>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</si>
  <si>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</si>
  <si>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</si>
  <si>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</si>
  <si>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</si>
  <si>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</si>
  <si>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</si>
  <si>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</si>
  <si>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</si>
  <si>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</si>
  <si>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</si>
  <si>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</si>
  <si>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</si>
  <si>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</si>
  <si>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</si>
  <si>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</si>
  <si>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</si>
  <si>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</si>
  <si>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</si>
  <si>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</si>
  <si>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</si>
  <si>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</si>
  <si>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</si>
  <si>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</si>
  <si>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</si>
  <si>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</si>
  <si>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</si>
  <si>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</si>
  <si>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</si>
  <si>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</si>
  <si>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</si>
  <si>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</si>
  <si>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</si>
  <si>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</si>
  <si>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</si>
  <si>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</si>
  <si>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</si>
  <si>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</si>
  <si>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</si>
  <si>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</si>
  <si>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</si>
  <si>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</si>
  <si>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</si>
  <si>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</si>
  <si>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</si>
  <si>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</si>
  <si>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</si>
  <si>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</si>
  <si>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</si>
  <si>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</si>
  <si>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</si>
  <si>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</si>
  <si>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</si>
  <si>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</si>
  <si>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</si>
  <si>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</si>
  <si>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</si>
  <si>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</si>
  <si>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</si>
  <si>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</si>
  <si>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</si>
  <si>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</si>
  <si>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</si>
  <si>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</si>
  <si>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</si>
  <si>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</si>
  <si>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</si>
  <si>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</si>
  <si>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</si>
  <si>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</si>
  <si>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</si>
  <si>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</si>
  <si>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</si>
  <si>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</si>
  <si>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</si>
  <si>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</si>
  <si>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</si>
  <si>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</si>
  <si>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</si>
  <si>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</si>
  <si>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</si>
  <si>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</si>
  <si>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</si>
  <si>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</si>
  <si>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</si>
  <si>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</si>
  <si>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</si>
  <si>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</si>
  <si>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</si>
  <si>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</si>
  <si>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</si>
  <si>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</si>
  <si>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</si>
  <si>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</si>
  <si>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</si>
  <si>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</si>
  <si>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</si>
  <si>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</si>
  <si>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</si>
  <si>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</si>
  <si>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</si>
  <si>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</si>
  <si>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</si>
  <si>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</si>
  <si>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</si>
  <si>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</si>
  <si>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</si>
  <si>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</si>
  <si>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</si>
  <si>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</si>
  <si>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</si>
  <si>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</si>
  <si>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</si>
  <si>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</si>
  <si>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</si>
  <si>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</si>
  <si>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</si>
  <si>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</si>
  <si>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</si>
  <si>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</si>
  <si>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</si>
  <si>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</si>
  <si>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</si>
  <si>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</si>
  <si>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</si>
  <si>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</si>
  <si>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</si>
  <si>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</si>
  <si>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</si>
  <si>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</si>
  <si>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</si>
  <si>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</si>
  <si>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</si>
  <si>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</si>
  <si>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</si>
  <si>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</si>
  <si>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</si>
  <si>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</si>
  <si>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</si>
  <si>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</si>
  <si>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</si>
  <si>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</si>
  <si>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</si>
  <si>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</si>
  <si>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</si>
  <si>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</si>
  <si>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</si>
  <si>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</si>
  <si>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</si>
  <si>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</si>
  <si>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</si>
  <si>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</si>
  <si>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</si>
  <si>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</si>
  <si>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</si>
  <si>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</si>
  <si>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</si>
  <si>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</si>
  <si>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</si>
  <si>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</si>
  <si>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</si>
  <si>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</si>
  <si>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</si>
  <si>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</si>
  <si>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</si>
  <si>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</si>
  <si>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</si>
  <si>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</si>
  <si>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</si>
  <si>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</si>
  <si>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</si>
  <si>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</si>
  <si>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</si>
  <si>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</si>
  <si>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</si>
  <si>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</si>
  <si>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</si>
  <si>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</si>
  <si>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</si>
  <si>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</si>
  <si>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</si>
  <si>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</si>
  <si>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</si>
  <si>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</si>
  <si>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</si>
  <si>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</si>
  <si>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</si>
  <si>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</si>
  <si>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</si>
  <si>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</si>
  <si>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</si>
  <si>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</si>
  <si>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</si>
  <si>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</si>
  <si>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</si>
  <si>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</si>
  <si>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</si>
  <si>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</si>
  <si>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</si>
  <si>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</si>
  <si>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</si>
  <si>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</si>
  <si>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</si>
  <si>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</si>
  <si>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</si>
  <si>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</si>
  <si>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</si>
  <si>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</si>
  <si>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</si>
  <si>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</si>
  <si>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</si>
  <si>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</si>
  <si>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</si>
  <si>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Villagran, Gto.</t>
  </si>
  <si>
    <t>Proyecciones de Ingresos - LDF</t>
  </si>
  <si>
    <t>(CIFRAS NOMINALES)</t>
  </si>
  <si>
    <t>Concepto (b)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</si>
  <si>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</si>
  <si>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</si>
  <si>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</si>
  <si>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</si>
  <si>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</si>
  <si>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</si>
  <si>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</si>
  <si>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</si>
  <si>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</si>
  <si>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</si>
  <si>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</si>
  <si>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</si>
  <si>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</si>
  <si>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</si>
  <si>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</si>
  <si>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</si>
  <si>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</si>
  <si>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</si>
  <si>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</si>
  <si>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</si>
  <si>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</si>
  <si>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</si>
  <si>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</si>
  <si>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</si>
  <si>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</si>
  <si>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</si>
  <si>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</si>
  <si>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</si>
  <si>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</si>
  <si>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</si>
  <si>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</si>
  <si>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Municipio de Villagran, gto.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</si>
  <si>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</si>
  <si>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</si>
  <si>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</si>
  <si>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</si>
  <si>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</si>
  <si>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</si>
  <si>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</si>
  <si>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</si>
  <si>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</si>
  <si>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</si>
  <si>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</si>
  <si>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</si>
  <si>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</si>
  <si>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</si>
  <si>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</si>
  <si>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</si>
  <si>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</si>
  <si>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</si>
  <si>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</si>
  <si>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</si>
  <si>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</si>
  <si>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</si>
  <si>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</si>
  <si>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</si>
  <si>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</si>
  <si>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</si>
  <si>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</si>
  <si>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</si>
  <si>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</si>
  <si>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</si>
  <si>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</si>
  <si>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</si>
  <si>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</si>
  <si>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</si>
  <si>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</si>
  <si>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</si>
  <si>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</si>
  <si>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</si>
  <si>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</si>
  <si>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</si>
  <si>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</si>
  <si>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</si>
  <si>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</si>
  <si>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</si>
  <si>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</si>
  <si>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</si>
  <si>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</si>
  <si>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</si>
  <si>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</si>
  <si>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</si>
  <si>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</si>
  <si>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</si>
  <si>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</si>
  <si>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</si>
  <si>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</si>
  <si>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</si>
  <si>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</si>
  <si>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</si>
  <si>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</si>
  <si>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</si>
  <si>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</si>
  <si>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</si>
  <si>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</si>
  <si>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</si>
  <si>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</si>
  <si>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</si>
  <si>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</si>
  <si>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</si>
  <si>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</si>
  <si>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</si>
  <si>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</si>
  <si>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</si>
  <si>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</si>
  <si>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</si>
  <si>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</si>
  <si>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</si>
  <si>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</si>
  <si>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</si>
  <si>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VILLAGRAN,GTO.</t>
  </si>
  <si>
    <t>EN PROCESO</t>
  </si>
  <si>
    <t xml:space="preserve"> Municipio de Villagrán, Gto.</t>
  </si>
  <si>
    <t>Saldo al 31 de diciembre de 2021 (d)</t>
  </si>
  <si>
    <t>Año 2022 en Cuestión
(de proyecto de presupuesto) (c)</t>
  </si>
  <si>
    <t>2022
(de proyecto de presupuesto) (c)</t>
  </si>
  <si>
    <t>Año del Ejercicio 2022</t>
  </si>
  <si>
    <t xml:space="preserve">Año  2022  del Ejercicio 
</t>
  </si>
  <si>
    <t>al 31 de Diciembre de 2021 y al 31 de Diciembre de 2022</t>
  </si>
  <si>
    <t>Al 31 de Diciembre de 2021 y al 31 de Diciembre de 2022</t>
  </si>
  <si>
    <t>del 01 de Enero al 31 deDiciembre de 2022</t>
  </si>
  <si>
    <t>del 01 de Enero al 31 de Diciembre de 2022</t>
  </si>
  <si>
    <t xml:space="preserve"> D. Transferencias, Asignaciones, Subsidios y Otras Ayudas    D=d1+d2+d3+d4+d5+d6+d7+d8+d9)</t>
  </si>
  <si>
    <t xml:space="preserve">“Bajo protesta de decir verdad declaramos que los estados Financieros y sus notas, son razonablemente correcto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</si>
</sst>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3" fillId="0" borderId="0"/>
    <xf numFmtId="0" fontId="18" fillId="0" borderId="0"/>
    <xf numFmtId="43" fontId="3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0" fillId="0" borderId="12" xfId="0" applyBorder="1"/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43" fontId="1" fillId="0" borderId="12" xfId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3" fontId="3" fillId="0" borderId="12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0" fillId="0" borderId="12" xfId="1" applyFont="1" applyFill="1" applyBorder="1"/>
    <xf numFmtId="43" fontId="9" fillId="2" borderId="14" xfId="1" applyFont="1" applyFill="1" applyBorder="1" applyAlignment="1"/>
    <xf numFmtId="43" fontId="10" fillId="2" borderId="14" xfId="1" applyFont="1" applyFill="1" applyBorder="1" applyAlignment="1"/>
    <xf numFmtId="43" fontId="1" fillId="0" borderId="12" xfId="1" applyFont="1" applyFill="1" applyBorder="1"/>
    <xf numFmtId="0" fontId="1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43" fontId="3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10" fillId="2" borderId="14" xfId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3" fontId="10" fillId="2" borderId="14" xfId="1" applyFont="1" applyFill="1" applyBorder="1"/>
    <xf numFmtId="0" fontId="11" fillId="0" borderId="0" xfId="0" applyFont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2" fillId="0" borderId="0" xfId="0" applyFont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3" borderId="15" xfId="0" applyFont="1" applyFill="1" applyBorder="1" applyAlignment="1">
      <alignment horizontal="left" vertical="center" indent="3"/>
    </xf>
    <xf numFmtId="43" fontId="1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3" fillId="3" borderId="12" xfId="1" applyFont="1" applyFill="1" applyBorder="1" applyAlignment="1" applyProtection="1">
      <alignment vertical="center"/>
      <protection locked="0"/>
    </xf>
    <xf numFmtId="0" fontId="14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43" fontId="1" fillId="0" borderId="15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0" fillId="0" borderId="13" xfId="1" applyFont="1" applyBorder="1" applyAlignment="1">
      <alignment vertical="center"/>
    </xf>
    <xf numFmtId="0" fontId="0" fillId="0" borderId="0" xfId="0" applyFill="1" applyBorder="1"/>
    <xf numFmtId="43" fontId="1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43" fontId="3" fillId="0" borderId="6" xfId="1" applyFont="1" applyFill="1" applyBorder="1" applyAlignment="1" applyProtection="1">
      <alignment vertical="center"/>
      <protection locked="0"/>
    </xf>
    <xf numFmtId="0" fontId="15" fillId="0" borderId="5" xfId="2" applyFont="1" applyBorder="1" applyAlignment="1">
      <alignment horizontal="left"/>
    </xf>
    <xf numFmtId="0" fontId="0" fillId="0" borderId="12" xfId="0" applyFill="1" applyBorder="1" applyAlignment="1">
      <alignment horizontal="left" vertical="center" wrapText="1" indent="6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43" fontId="1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0" fontId="13" fillId="0" borderId="0" xfId="2"/>
    <xf numFmtId="0" fontId="1" fillId="0" borderId="15" xfId="2" applyFont="1" applyFill="1" applyBorder="1" applyAlignment="1">
      <alignment horizontal="left" vertical="center" indent="3"/>
    </xf>
    <xf numFmtId="0" fontId="1" fillId="0" borderId="15" xfId="2" applyFont="1" applyFill="1" applyBorder="1" applyAlignment="1" applyProtection="1">
      <alignment vertical="center"/>
      <protection locked="0"/>
    </xf>
    <xf numFmtId="0" fontId="13" fillId="0" borderId="12" xfId="2" applyFill="1" applyBorder="1" applyAlignment="1">
      <alignment horizontal="left" vertical="center" indent="6"/>
    </xf>
    <xf numFmtId="2" fontId="13" fillId="0" borderId="12" xfId="2" applyNumberFormat="1" applyFill="1" applyBorder="1" applyAlignment="1" applyProtection="1">
      <alignment vertical="center"/>
      <protection locked="0"/>
    </xf>
    <xf numFmtId="0" fontId="13" fillId="0" borderId="12" xfId="2" applyFill="1" applyBorder="1" applyAlignment="1">
      <alignment horizontal="left" indent="6"/>
    </xf>
    <xf numFmtId="0" fontId="13" fillId="0" borderId="12" xfId="2" applyFill="1" applyBorder="1" applyAlignment="1">
      <alignment vertical="center"/>
    </xf>
    <xf numFmtId="0" fontId="1" fillId="0" borderId="12" xfId="2" applyFont="1" applyFill="1" applyBorder="1" applyAlignment="1">
      <alignment horizontal="left" vertical="center" indent="3"/>
    </xf>
    <xf numFmtId="0" fontId="13" fillId="0" borderId="12" xfId="2" applyFont="1" applyFill="1" applyBorder="1" applyAlignment="1">
      <alignment horizontal="left" vertical="center" indent="6"/>
    </xf>
    <xf numFmtId="0" fontId="1" fillId="0" borderId="12" xfId="2" applyFont="1" applyFill="1" applyBorder="1" applyAlignment="1">
      <alignment horizontal="left" indent="3"/>
    </xf>
    <xf numFmtId="0" fontId="13" fillId="0" borderId="12" xfId="2" applyFont="1" applyFill="1" applyBorder="1" applyAlignment="1">
      <alignment horizontal="left" vertical="center" wrapText="1" indent="3"/>
    </xf>
    <xf numFmtId="0" fontId="13" fillId="0" borderId="12" xfId="2" applyFill="1" applyBorder="1" applyAlignment="1" applyProtection="1">
      <alignment vertical="center"/>
      <protection locked="0"/>
    </xf>
    <xf numFmtId="0" fontId="13" fillId="0" borderId="13" xfId="2" applyFill="1" applyBorder="1" applyAlignment="1">
      <alignment vertical="center"/>
    </xf>
    <xf numFmtId="0" fontId="13" fillId="0" borderId="13" xfId="2" applyFill="1" applyBorder="1"/>
    <xf numFmtId="0" fontId="13" fillId="0" borderId="0" xfId="2" applyBorder="1"/>
    <xf numFmtId="0" fontId="13" fillId="0" borderId="12" xfId="2" applyFill="1" applyBorder="1" applyAlignment="1"/>
    <xf numFmtId="0" fontId="1" fillId="0" borderId="12" xfId="2" applyFont="1" applyFill="1" applyBorder="1" applyAlignment="1" applyProtection="1">
      <alignment vertical="center"/>
      <protection locked="0"/>
    </xf>
    <xf numFmtId="0" fontId="13" fillId="0" borderId="0" xfId="2" applyFill="1"/>
    <xf numFmtId="2" fontId="13" fillId="0" borderId="0" xfId="2" applyNumberFormat="1"/>
    <xf numFmtId="0" fontId="13" fillId="0" borderId="13" xfId="2" applyBorder="1" applyAlignment="1">
      <alignment vertical="center"/>
    </xf>
    <xf numFmtId="0" fontId="13" fillId="0" borderId="0" xfId="2" applyAlignment="1">
      <alignment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  <xf numFmtId="0" fontId="1" fillId="5" borderId="10" xfId="0" applyFont="1" applyFill="1" applyBorder="1" applyAlignment="1">
      <alignment horizontal="center" vertical="center" wrapText="1"/>
    </xf>
    <xf numFmtId="0" fontId="1" fillId="5" borderId="15" xfId="2" applyFont="1" applyFill="1" applyBorder="1" applyAlignment="1" applyProtection="1">
      <alignment horizontal="center" vertical="center" wrapText="1"/>
      <protection locked="0"/>
    </xf>
    <xf numFmtId="0" fontId="1" fillId="5" borderId="16" xfId="2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5" borderId="15" xfId="2" applyFont="1" applyFill="1" applyBorder="1" applyAlignment="1" applyProtection="1">
      <alignment horizontal="center" vertical="center" wrapText="1"/>
      <protection locked="0"/>
    </xf>
    <xf numFmtId="0" fontId="1" fillId="5" borderId="13" xfId="2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14" fillId="0" borderId="5" xfId="2" applyFont="1" applyFill="1" applyBorder="1" applyAlignment="1">
      <alignment horizontal="left" vertical="top"/>
    </xf>
    <xf numFmtId="0" fontId="19" fillId="0" borderId="0" xfId="3" applyFont="1" applyBorder="1" applyAlignment="1" applyProtection="1">
      <alignment horizontal="left" vertical="center" wrapText="1"/>
      <protection locked="0"/>
    </xf>
    <xf numFmtId="4" fontId="0" fillId="0" borderId="15" xfId="0" applyNumberFormat="1" applyFont="1" applyFill="1" applyBorder="1" applyProtection="1">
      <protection locked="0"/>
    </xf>
    <xf numFmtId="0" fontId="0" fillId="0" borderId="0" xfId="0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43" fontId="13" fillId="0" borderId="0" xfId="2" applyNumberFormat="1" applyFill="1"/>
    <xf numFmtId="0" fontId="1" fillId="7" borderId="9" xfId="0" applyFont="1" applyFill="1" applyBorder="1" applyAlignment="1">
      <alignment horizontal="left" vertical="center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>
      <alignment horizontal="left" vertical="center" indent="2"/>
    </xf>
    <xf numFmtId="0" fontId="1" fillId="7" borderId="9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>
      <alignment horizontal="center" vertical="center" wrapText="1"/>
    </xf>
    <xf numFmtId="43" fontId="0" fillId="2" borderId="14" xfId="1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19" fillId="0" borderId="0" xfId="3" applyFont="1" applyBorder="1" applyAlignment="1" applyProtection="1">
      <alignment horizontal="left" vertical="center" wrapText="1"/>
      <protection locked="0"/>
    </xf>
    <xf numFmtId="0" fontId="1" fillId="7" borderId="10" xfId="0" applyFont="1" applyFill="1" applyBorder="1" applyAlignment="1">
      <alignment horizontal="left" vertical="center" wrapText="1" indent="3"/>
    </xf>
    <xf numFmtId="0" fontId="2" fillId="0" borderId="1" xfId="0" applyFont="1" applyBorder="1" applyAlignment="1">
      <alignment horizontal="left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6" borderId="15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3" fontId="1" fillId="4" borderId="13" xfId="0" applyNumberFormat="1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9" fillId="0" borderId="0" xfId="3" applyFont="1" applyBorder="1" applyAlignment="1" applyProtection="1">
      <alignment horizontal="left" vertical="center" wrapText="1"/>
      <protection locked="0"/>
    </xf>
    <xf numFmtId="0" fontId="1" fillId="5" borderId="15" xfId="2" applyFont="1" applyFill="1" applyBorder="1" applyAlignment="1" applyProtection="1">
      <alignment horizontal="center" vertical="center"/>
      <protection locked="0"/>
    </xf>
    <xf numFmtId="0" fontId="1" fillId="5" borderId="13" xfId="2" applyFont="1" applyFill="1" applyBorder="1" applyAlignment="1" applyProtection="1">
      <alignment horizontal="center" vertical="center"/>
      <protection locked="0"/>
    </xf>
    <xf numFmtId="0" fontId="2" fillId="0" borderId="0" xfId="2" applyFont="1" applyBorder="1" applyAlignment="1">
      <alignment horizontal="left" vertical="center"/>
    </xf>
    <xf numFmtId="0" fontId="1" fillId="6" borderId="2" xfId="2" applyFont="1" applyFill="1" applyBorder="1" applyAlignment="1" applyProtection="1">
      <alignment horizontal="center" vertical="center"/>
    </xf>
    <xf numFmtId="0" fontId="1" fillId="6" borderId="3" xfId="2" applyFont="1" applyFill="1" applyBorder="1" applyAlignment="1" applyProtection="1">
      <alignment horizontal="center" vertical="center"/>
    </xf>
    <xf numFmtId="0" fontId="1" fillId="6" borderId="4" xfId="2" applyFont="1" applyFill="1" applyBorder="1" applyAlignment="1" applyProtection="1">
      <alignment horizontal="center" vertical="center"/>
    </xf>
    <xf numFmtId="0" fontId="1" fillId="6" borderId="5" xfId="2" applyFont="1" applyFill="1" applyBorder="1" applyAlignment="1">
      <alignment horizontal="center" vertical="center"/>
    </xf>
    <xf numFmtId="0" fontId="1" fillId="6" borderId="0" xfId="2" applyFont="1" applyFill="1" applyBorder="1" applyAlignment="1">
      <alignment horizontal="center" vertical="center"/>
    </xf>
    <xf numFmtId="0" fontId="1" fillId="6" borderId="6" xfId="2" applyFont="1" applyFill="1" applyBorder="1" applyAlignment="1">
      <alignment horizontal="center" vertical="center"/>
    </xf>
    <xf numFmtId="0" fontId="1" fillId="5" borderId="15" xfId="2" applyFont="1" applyFill="1" applyBorder="1" applyAlignment="1">
      <alignment horizontal="center" vertical="center"/>
    </xf>
    <xf numFmtId="0" fontId="1" fillId="5" borderId="13" xfId="2" applyFont="1" applyFill="1" applyBorder="1" applyAlignment="1">
      <alignment horizontal="center" vertical="center"/>
    </xf>
    <xf numFmtId="0" fontId="1" fillId="5" borderId="15" xfId="2" applyFont="1" applyFill="1" applyBorder="1" applyAlignment="1" applyProtection="1">
      <alignment horizontal="left" vertical="center"/>
    </xf>
    <xf numFmtId="0" fontId="1" fillId="5" borderId="13" xfId="2" applyFont="1" applyFill="1" applyBorder="1" applyAlignment="1" applyProtection="1">
      <alignment horizontal="left" vertical="center"/>
    </xf>
    <xf numFmtId="0" fontId="16" fillId="0" borderId="0" xfId="2" applyFont="1" applyFill="1" applyBorder="1" applyAlignment="1">
      <alignment horizontal="left" vertical="center" wrapText="1"/>
    </xf>
    <xf numFmtId="0" fontId="1" fillId="6" borderId="7" xfId="2" applyFont="1" applyFill="1" applyBorder="1" applyAlignment="1">
      <alignment horizontal="center" vertical="center"/>
    </xf>
    <xf numFmtId="0" fontId="1" fillId="6" borderId="1" xfId="2" applyFont="1" applyFill="1" applyBorder="1" applyAlignment="1">
      <alignment horizontal="center" vertical="center"/>
    </xf>
    <xf numFmtId="0" fontId="1" fillId="6" borderId="8" xfId="2" applyFont="1" applyFill="1" applyBorder="1" applyAlignment="1">
      <alignment horizontal="center" vertical="center"/>
    </xf>
    <xf numFmtId="0" fontId="1" fillId="5" borderId="15" xfId="2" applyFont="1" applyFill="1" applyBorder="1" applyAlignment="1" applyProtection="1">
      <alignment horizontal="center" vertical="center" wrapText="1"/>
    </xf>
    <xf numFmtId="0" fontId="1" fillId="5" borderId="13" xfId="2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 applyProtection="1">
      <alignment horizontal="left" vertical="center" wrapText="1"/>
    </xf>
    <xf numFmtId="0" fontId="1" fillId="5" borderId="13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>
      <alignment horizontal="left" vertical="center" wrapText="1" indent="3"/>
    </xf>
    <xf numFmtId="4" fontId="1" fillId="0" borderId="15" xfId="2" applyNumberFormat="1" applyFont="1" applyFill="1" applyBorder="1" applyAlignment="1" applyProtection="1">
      <alignment vertical="center"/>
      <protection locked="0"/>
    </xf>
    <xf numFmtId="4" fontId="1" fillId="0" borderId="12" xfId="2" applyNumberFormat="1" applyFont="1" applyFill="1" applyBorder="1" applyAlignment="1" applyProtection="1">
      <alignment vertical="center"/>
      <protection locked="0"/>
    </xf>
    <xf numFmtId="4" fontId="13" fillId="0" borderId="12" xfId="2" applyNumberFormat="1" applyFill="1" applyBorder="1" applyAlignment="1" applyProtection="1">
      <alignment vertical="center"/>
      <protection locked="0"/>
    </xf>
    <xf numFmtId="4" fontId="13" fillId="0" borderId="12" xfId="2" applyNumberFormat="1" applyFill="1" applyBorder="1" applyAlignment="1">
      <alignment vertical="center"/>
    </xf>
    <xf numFmtId="4" fontId="1" fillId="0" borderId="12" xfId="2" applyNumberFormat="1" applyFont="1" applyFill="1" applyBorder="1" applyAlignment="1">
      <alignment vertical="center"/>
    </xf>
    <xf numFmtId="4" fontId="13" fillId="0" borderId="0" xfId="2" applyNumberFormat="1" applyFill="1"/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13" fillId="0" borderId="13" xfId="2" applyNumberFormat="1" applyBorder="1" applyAlignment="1">
      <alignment vertical="center"/>
    </xf>
    <xf numFmtId="4" fontId="1" fillId="0" borderId="15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20" fillId="0" borderId="0" xfId="0" applyFont="1"/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illares 2" xfId="4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14399</xdr:rowOff>
    </xdr:from>
    <xdr:to>
      <xdr:col>0</xdr:col>
      <xdr:colOff>762000</xdr:colOff>
      <xdr:row>4</xdr:row>
      <xdr:rowOff>187178</xdr:rowOff>
    </xdr:to>
    <xdr:pic>
      <xdr:nvPicPr>
        <xdr:cNvPr id="8" name="Imagen 17">
          <a:extLst>
            <a:ext uri="{FF2B5EF4-FFF2-40B4-BE49-F238E27FC236}">
              <a16:creationId xmlns="" xmlns:a16="http://schemas.microsoft.com/office/drawing/2014/main" id="{A55F3909-89F5-4843-AB62-D3B4E77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649"/>
          <a:ext cx="762000" cy="744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99</xdr:row>
      <xdr:rowOff>133350</xdr:rowOff>
    </xdr:from>
    <xdr:to>
      <xdr:col>5</xdr:col>
      <xdr:colOff>988780</xdr:colOff>
      <xdr:row>108</xdr:row>
      <xdr:rowOff>41110</xdr:rowOff>
    </xdr:to>
    <xdr:grpSp>
      <xdr:nvGrpSpPr>
        <xdr:cNvPr id="6" name="22 Grupo"/>
        <xdr:cNvGrpSpPr/>
      </xdr:nvGrpSpPr>
      <xdr:grpSpPr>
        <a:xfrm>
          <a:off x="0" y="16611600"/>
          <a:ext cx="14866705" cy="1622260"/>
          <a:chOff x="286874" y="2468005"/>
          <a:chExt cx="6619463" cy="2533457"/>
        </a:xfrm>
      </xdr:grpSpPr>
      <xdr:sp macro="" textlink="">
        <xdr:nvSpPr>
          <xdr:cNvPr id="9" name="11 CuadroTexto"/>
          <xdr:cNvSpPr txBox="1"/>
        </xdr:nvSpPr>
        <xdr:spPr>
          <a:xfrm>
            <a:off x="286874" y="4305804"/>
            <a:ext cx="2232248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PRESIDENTE MUNICIPAL </a:t>
            </a:r>
          </a:p>
          <a:p>
            <a:pPr algn="ctr"/>
            <a:r>
              <a:rPr lang="es-MX" sz="1000" b="1"/>
              <a:t>C. JUAN LARA MENDOZA</a:t>
            </a:r>
          </a:p>
        </xdr:txBody>
      </xdr:sp>
      <xdr:sp macro="" textlink="">
        <xdr:nvSpPr>
          <xdr:cNvPr id="10" name="12 CuadroTexto"/>
          <xdr:cNvSpPr txBox="1"/>
        </xdr:nvSpPr>
        <xdr:spPr>
          <a:xfrm>
            <a:off x="4404058" y="4368407"/>
            <a:ext cx="2502279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JESUS EDUARDO ALANIS MOSQUEDA</a:t>
            </a:r>
          </a:p>
        </xdr:txBody>
      </xdr:sp>
      <xdr:cxnSp macro="">
        <xdr:nvCxnSpPr>
          <xdr:cNvPr id="12" name="16 Conector recto"/>
          <xdr:cNvCxnSpPr/>
        </xdr:nvCxnSpPr>
        <xdr:spPr>
          <a:xfrm>
            <a:off x="806309" y="4188179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20 Conector recto"/>
          <xdr:cNvCxnSpPr/>
        </xdr:nvCxnSpPr>
        <xdr:spPr>
          <a:xfrm>
            <a:off x="4744621" y="4265944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1 CuadroTexto"/>
          <xdr:cNvSpPr txBox="1"/>
        </xdr:nvSpPr>
        <xdr:spPr>
          <a:xfrm>
            <a:off x="286874" y="2468005"/>
            <a:ext cx="5976664" cy="40010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 y son responsabilidad del emisor”. 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4</xdr:row>
      <xdr:rowOff>172779</xdr:rowOff>
    </xdr:to>
    <xdr:pic>
      <xdr:nvPicPr>
        <xdr:cNvPr id="2" name="Imagen 17">
          <a:extLst>
            <a:ext uri="{FF2B5EF4-FFF2-40B4-BE49-F238E27FC236}">
              <a16:creationId xmlns="" xmlns:a16="http://schemas.microsoft.com/office/drawing/2014/main" id="{A55F3909-89F5-4843-AB62-D3B4E77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762000" cy="744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41</xdr:row>
      <xdr:rowOff>57150</xdr:rowOff>
    </xdr:from>
    <xdr:to>
      <xdr:col>6</xdr:col>
      <xdr:colOff>1085850</xdr:colOff>
      <xdr:row>56</xdr:row>
      <xdr:rowOff>3010</xdr:rowOff>
    </xdr:to>
    <xdr:grpSp>
      <xdr:nvGrpSpPr>
        <xdr:cNvPr id="18" name="22 Grupo"/>
        <xdr:cNvGrpSpPr/>
      </xdr:nvGrpSpPr>
      <xdr:grpSpPr>
        <a:xfrm>
          <a:off x="0" y="7943850"/>
          <a:ext cx="13230225" cy="2374735"/>
          <a:chOff x="286874" y="2468005"/>
          <a:chExt cx="6619463" cy="2533457"/>
        </a:xfrm>
      </xdr:grpSpPr>
      <xdr:sp macro="" textlink="">
        <xdr:nvSpPr>
          <xdr:cNvPr id="19" name="11 CuadroTexto"/>
          <xdr:cNvSpPr txBox="1"/>
        </xdr:nvSpPr>
        <xdr:spPr>
          <a:xfrm>
            <a:off x="286874" y="4305804"/>
            <a:ext cx="2232248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PRESIDENTE MUNICIPAL </a:t>
            </a:r>
          </a:p>
          <a:p>
            <a:pPr algn="ctr"/>
            <a:r>
              <a:rPr lang="es-MX" sz="1000" b="1"/>
              <a:t>C. JUAN LARA MENDOZA</a:t>
            </a:r>
          </a:p>
        </xdr:txBody>
      </xdr:sp>
      <xdr:sp macro="" textlink="">
        <xdr:nvSpPr>
          <xdr:cNvPr id="20" name="12 CuadroTexto"/>
          <xdr:cNvSpPr txBox="1"/>
        </xdr:nvSpPr>
        <xdr:spPr>
          <a:xfrm>
            <a:off x="4404058" y="4368407"/>
            <a:ext cx="2502279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JESUS EDUARDO ALANIS MOSQUEDA</a:t>
            </a:r>
          </a:p>
        </xdr:txBody>
      </xdr:sp>
      <xdr:cxnSp macro="">
        <xdr:nvCxnSpPr>
          <xdr:cNvPr id="21" name="16 Conector recto"/>
          <xdr:cNvCxnSpPr/>
        </xdr:nvCxnSpPr>
        <xdr:spPr>
          <a:xfrm>
            <a:off x="806309" y="4188179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20 Conector recto"/>
          <xdr:cNvCxnSpPr/>
        </xdr:nvCxnSpPr>
        <xdr:spPr>
          <a:xfrm>
            <a:off x="4744621" y="4265944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21 CuadroTexto"/>
          <xdr:cNvSpPr txBox="1"/>
        </xdr:nvSpPr>
        <xdr:spPr>
          <a:xfrm>
            <a:off x="286874" y="2468005"/>
            <a:ext cx="5976664" cy="40010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 y son responsabilidad del emisor”. 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4</xdr:row>
      <xdr:rowOff>172779</xdr:rowOff>
    </xdr:to>
    <xdr:pic>
      <xdr:nvPicPr>
        <xdr:cNvPr id="3" name="Imagen 17">
          <a:extLst>
            <a:ext uri="{FF2B5EF4-FFF2-40B4-BE49-F238E27FC236}">
              <a16:creationId xmlns="" xmlns:a16="http://schemas.microsoft.com/office/drawing/2014/main" id="{A55F3909-89F5-4843-AB62-D3B4E77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762000" cy="744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35</xdr:row>
      <xdr:rowOff>28575</xdr:rowOff>
    </xdr:from>
    <xdr:to>
      <xdr:col>6</xdr:col>
      <xdr:colOff>1162050</xdr:colOff>
      <xdr:row>47</xdr:row>
      <xdr:rowOff>3010</xdr:rowOff>
    </xdr:to>
    <xdr:grpSp>
      <xdr:nvGrpSpPr>
        <xdr:cNvPr id="19" name="22 Grupo"/>
        <xdr:cNvGrpSpPr/>
      </xdr:nvGrpSpPr>
      <xdr:grpSpPr>
        <a:xfrm>
          <a:off x="0" y="6438900"/>
          <a:ext cx="11544300" cy="1917535"/>
          <a:chOff x="286874" y="2468005"/>
          <a:chExt cx="6619463" cy="2533457"/>
        </a:xfrm>
      </xdr:grpSpPr>
      <xdr:sp macro="" textlink="">
        <xdr:nvSpPr>
          <xdr:cNvPr id="20" name="11 CuadroTexto"/>
          <xdr:cNvSpPr txBox="1"/>
        </xdr:nvSpPr>
        <xdr:spPr>
          <a:xfrm>
            <a:off x="286874" y="4305804"/>
            <a:ext cx="2232248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PRESIDENTE MUNICIPAL </a:t>
            </a:r>
          </a:p>
          <a:p>
            <a:pPr algn="ctr"/>
            <a:r>
              <a:rPr lang="es-MX" sz="1000" b="1"/>
              <a:t>C. JUAN LARA MENDOZA</a:t>
            </a:r>
          </a:p>
        </xdr:txBody>
      </xdr:sp>
      <xdr:sp macro="" textlink="">
        <xdr:nvSpPr>
          <xdr:cNvPr id="21" name="12 CuadroTexto"/>
          <xdr:cNvSpPr txBox="1"/>
        </xdr:nvSpPr>
        <xdr:spPr>
          <a:xfrm>
            <a:off x="4404058" y="4368407"/>
            <a:ext cx="2502279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JESUS EDUARDO ALANIS MOSQUEDA</a:t>
            </a:r>
          </a:p>
        </xdr:txBody>
      </xdr:sp>
      <xdr:cxnSp macro="">
        <xdr:nvCxnSpPr>
          <xdr:cNvPr id="22" name="16 Conector recto"/>
          <xdr:cNvCxnSpPr/>
        </xdr:nvCxnSpPr>
        <xdr:spPr>
          <a:xfrm>
            <a:off x="806309" y="4188179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20 Conector recto"/>
          <xdr:cNvCxnSpPr/>
        </xdr:nvCxnSpPr>
        <xdr:spPr>
          <a:xfrm>
            <a:off x="4744621" y="4265944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21 CuadroTexto"/>
          <xdr:cNvSpPr txBox="1"/>
        </xdr:nvSpPr>
        <xdr:spPr>
          <a:xfrm>
            <a:off x="286874" y="2468005"/>
            <a:ext cx="5976664" cy="40010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 y son responsabilidad del emisor”. 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571500</xdr:colOff>
      <xdr:row>3</xdr:row>
      <xdr:rowOff>177209</xdr:rowOff>
    </xdr:to>
    <xdr:pic>
      <xdr:nvPicPr>
        <xdr:cNvPr id="3" name="Imagen 17">
          <a:extLst>
            <a:ext uri="{FF2B5EF4-FFF2-40B4-BE49-F238E27FC236}">
              <a16:creationId xmlns="" xmlns:a16="http://schemas.microsoft.com/office/drawing/2014/main" id="{A55F3909-89F5-4843-AB62-D3B4E77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571500" cy="558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41</xdr:row>
      <xdr:rowOff>95250</xdr:rowOff>
    </xdr:from>
    <xdr:to>
      <xdr:col>8</xdr:col>
      <xdr:colOff>1295400</xdr:colOff>
      <xdr:row>56</xdr:row>
      <xdr:rowOff>3010</xdr:rowOff>
    </xdr:to>
    <xdr:grpSp>
      <xdr:nvGrpSpPr>
        <xdr:cNvPr id="19" name="22 Grupo"/>
        <xdr:cNvGrpSpPr/>
      </xdr:nvGrpSpPr>
      <xdr:grpSpPr>
        <a:xfrm>
          <a:off x="0" y="8067675"/>
          <a:ext cx="12487275" cy="2336635"/>
          <a:chOff x="286874" y="2468005"/>
          <a:chExt cx="6619463" cy="2533457"/>
        </a:xfrm>
      </xdr:grpSpPr>
      <xdr:sp macro="" textlink="">
        <xdr:nvSpPr>
          <xdr:cNvPr id="20" name="11 CuadroTexto"/>
          <xdr:cNvSpPr txBox="1"/>
        </xdr:nvSpPr>
        <xdr:spPr>
          <a:xfrm>
            <a:off x="286874" y="4305804"/>
            <a:ext cx="2232248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PRESIDENTE MUNICIPAL </a:t>
            </a:r>
          </a:p>
          <a:p>
            <a:pPr algn="ctr"/>
            <a:r>
              <a:rPr lang="es-MX" sz="1000" b="1"/>
              <a:t>C. JUAN LARA MENDOZA</a:t>
            </a:r>
          </a:p>
        </xdr:txBody>
      </xdr:sp>
      <xdr:sp macro="" textlink="">
        <xdr:nvSpPr>
          <xdr:cNvPr id="21" name="12 CuadroTexto"/>
          <xdr:cNvSpPr txBox="1"/>
        </xdr:nvSpPr>
        <xdr:spPr>
          <a:xfrm>
            <a:off x="4404058" y="4368407"/>
            <a:ext cx="2502279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JESUS EDUARDO ALANIS MOSQUEDA</a:t>
            </a:r>
          </a:p>
        </xdr:txBody>
      </xdr:sp>
      <xdr:cxnSp macro="">
        <xdr:nvCxnSpPr>
          <xdr:cNvPr id="22" name="16 Conector recto"/>
          <xdr:cNvCxnSpPr/>
        </xdr:nvCxnSpPr>
        <xdr:spPr>
          <a:xfrm>
            <a:off x="806309" y="4188179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20 Conector recto"/>
          <xdr:cNvCxnSpPr/>
        </xdr:nvCxnSpPr>
        <xdr:spPr>
          <a:xfrm>
            <a:off x="4744621" y="4265944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21 CuadroTexto"/>
          <xdr:cNvSpPr txBox="1"/>
        </xdr:nvSpPr>
        <xdr:spPr>
          <a:xfrm>
            <a:off x="286874" y="2468005"/>
            <a:ext cx="5976664" cy="40010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 y son responsabilidad del emisor”. 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0</xdr:col>
      <xdr:colOff>590550</xdr:colOff>
      <xdr:row>4</xdr:row>
      <xdr:rowOff>5317</xdr:rowOff>
    </xdr:to>
    <xdr:pic>
      <xdr:nvPicPr>
        <xdr:cNvPr id="4" name="Imagen 17">
          <a:extLst>
            <a:ext uri="{FF2B5EF4-FFF2-40B4-BE49-F238E27FC236}">
              <a16:creationId xmlns="" xmlns:a16="http://schemas.microsoft.com/office/drawing/2014/main" id="{A55F3909-89F5-4843-AB62-D3B4E77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1"/>
          <a:ext cx="590550" cy="576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33</xdr:row>
      <xdr:rowOff>130340</xdr:rowOff>
    </xdr:from>
    <xdr:to>
      <xdr:col>8</xdr:col>
      <xdr:colOff>0</xdr:colOff>
      <xdr:row>1048576</xdr:row>
      <xdr:rowOff>136530</xdr:rowOff>
    </xdr:to>
    <xdr:grpSp>
      <xdr:nvGrpSpPr>
        <xdr:cNvPr id="20" name="22 Grupo"/>
        <xdr:cNvGrpSpPr/>
      </xdr:nvGrpSpPr>
      <xdr:grpSpPr>
        <a:xfrm>
          <a:off x="0" y="6483515"/>
          <a:ext cx="10839450" cy="1082515"/>
          <a:chOff x="286874" y="2468005"/>
          <a:chExt cx="6619463" cy="2627269"/>
        </a:xfrm>
      </xdr:grpSpPr>
      <xdr:sp macro="" textlink="">
        <xdr:nvSpPr>
          <xdr:cNvPr id="21" name="11 CuadroTexto"/>
          <xdr:cNvSpPr txBox="1"/>
        </xdr:nvSpPr>
        <xdr:spPr>
          <a:xfrm>
            <a:off x="292691" y="4111446"/>
            <a:ext cx="2268533" cy="98382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PRESIDENTE MUNICIPAL </a:t>
            </a:r>
          </a:p>
          <a:p>
            <a:pPr algn="ctr"/>
            <a:r>
              <a:rPr lang="es-MX" sz="1000" b="1"/>
              <a:t>C. JUAN LARA MENDOZA</a:t>
            </a:r>
          </a:p>
        </xdr:txBody>
      </xdr:sp>
      <xdr:sp macro="" textlink="">
        <xdr:nvSpPr>
          <xdr:cNvPr id="22" name="12 CuadroTexto"/>
          <xdr:cNvSpPr txBox="1"/>
        </xdr:nvSpPr>
        <xdr:spPr>
          <a:xfrm>
            <a:off x="4404058" y="4130861"/>
            <a:ext cx="2502279" cy="6330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JESUS EDUARDO ALANIS MOSQUEDA</a:t>
            </a:r>
          </a:p>
        </xdr:txBody>
      </xdr:sp>
      <xdr:cxnSp macro="">
        <xdr:nvCxnSpPr>
          <xdr:cNvPr id="23" name="16 Conector recto"/>
          <xdr:cNvCxnSpPr/>
        </xdr:nvCxnSpPr>
        <xdr:spPr>
          <a:xfrm>
            <a:off x="806309" y="3929037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20 Conector recto"/>
          <xdr:cNvCxnSpPr/>
        </xdr:nvCxnSpPr>
        <xdr:spPr>
          <a:xfrm>
            <a:off x="4744621" y="4093182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21 CuadroTexto"/>
          <xdr:cNvSpPr txBox="1"/>
        </xdr:nvSpPr>
        <xdr:spPr>
          <a:xfrm>
            <a:off x="286874" y="2468005"/>
            <a:ext cx="5976664" cy="40010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 y son responsabilidad del emisor”. 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0</xdr:col>
      <xdr:colOff>390071</xdr:colOff>
      <xdr:row>3</xdr:row>
      <xdr:rowOff>1</xdr:rowOff>
    </xdr:to>
    <xdr:pic>
      <xdr:nvPicPr>
        <xdr:cNvPr id="3" name="Imagen 17">
          <a:extLst>
            <a:ext uri="{FF2B5EF4-FFF2-40B4-BE49-F238E27FC236}">
              <a16:creationId xmlns="" xmlns:a16="http://schemas.microsoft.com/office/drawing/2014/main" id="{A55F3909-89F5-4843-AB62-D3B4E77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1"/>
          <a:ext cx="39007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67</xdr:row>
      <xdr:rowOff>133350</xdr:rowOff>
    </xdr:from>
    <xdr:to>
      <xdr:col>6</xdr:col>
      <xdr:colOff>19050</xdr:colOff>
      <xdr:row>78</xdr:row>
      <xdr:rowOff>183985</xdr:rowOff>
    </xdr:to>
    <xdr:grpSp>
      <xdr:nvGrpSpPr>
        <xdr:cNvPr id="19" name="22 Grupo"/>
        <xdr:cNvGrpSpPr/>
      </xdr:nvGrpSpPr>
      <xdr:grpSpPr>
        <a:xfrm>
          <a:off x="0" y="13735050"/>
          <a:ext cx="9648825" cy="2146135"/>
          <a:chOff x="273779" y="751571"/>
          <a:chExt cx="6632558" cy="4249891"/>
        </a:xfrm>
      </xdr:grpSpPr>
      <xdr:sp macro="" textlink="">
        <xdr:nvSpPr>
          <xdr:cNvPr id="20" name="11 CuadroTexto"/>
          <xdr:cNvSpPr txBox="1"/>
        </xdr:nvSpPr>
        <xdr:spPr>
          <a:xfrm>
            <a:off x="286874" y="4305804"/>
            <a:ext cx="2232248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PRESIDENTE MUNICIPAL </a:t>
            </a:r>
          </a:p>
          <a:p>
            <a:pPr algn="ctr"/>
            <a:r>
              <a:rPr lang="es-MX" sz="1000" b="1"/>
              <a:t>C. JUAN LARA MENDOZA</a:t>
            </a:r>
          </a:p>
        </xdr:txBody>
      </xdr:sp>
      <xdr:sp macro="" textlink="">
        <xdr:nvSpPr>
          <xdr:cNvPr id="21" name="12 CuadroTexto"/>
          <xdr:cNvSpPr txBox="1"/>
        </xdr:nvSpPr>
        <xdr:spPr>
          <a:xfrm>
            <a:off x="4404058" y="4368407"/>
            <a:ext cx="2502279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JESUS EDUARDO ALANIS MOSQUEDA</a:t>
            </a:r>
          </a:p>
        </xdr:txBody>
      </xdr:sp>
      <xdr:cxnSp macro="">
        <xdr:nvCxnSpPr>
          <xdr:cNvPr id="22" name="16 Conector recto"/>
          <xdr:cNvCxnSpPr/>
        </xdr:nvCxnSpPr>
        <xdr:spPr>
          <a:xfrm>
            <a:off x="806309" y="4188179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20 Conector recto"/>
          <xdr:cNvCxnSpPr/>
        </xdr:nvCxnSpPr>
        <xdr:spPr>
          <a:xfrm>
            <a:off x="4744621" y="4265944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21 CuadroTexto"/>
          <xdr:cNvSpPr txBox="1"/>
        </xdr:nvSpPr>
        <xdr:spPr>
          <a:xfrm>
            <a:off x="273779" y="751571"/>
            <a:ext cx="5976664" cy="40010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 y son responsabilidad del emisor”.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4</xdr:row>
      <xdr:rowOff>172779</xdr:rowOff>
    </xdr:to>
    <xdr:pic>
      <xdr:nvPicPr>
        <xdr:cNvPr id="3" name="Imagen 17">
          <a:extLst>
            <a:ext uri="{FF2B5EF4-FFF2-40B4-BE49-F238E27FC236}">
              <a16:creationId xmlns="" xmlns:a16="http://schemas.microsoft.com/office/drawing/2014/main" id="{A55F3909-89F5-4843-AB62-D3B4E77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667"/>
          <a:ext cx="762000" cy="744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148166</xdr:rowOff>
    </xdr:from>
    <xdr:to>
      <xdr:col>6</xdr:col>
      <xdr:colOff>275167</xdr:colOff>
      <xdr:row>61</xdr:row>
      <xdr:rowOff>140593</xdr:rowOff>
    </xdr:to>
    <xdr:grpSp>
      <xdr:nvGrpSpPr>
        <xdr:cNvPr id="21" name="22 Grupo"/>
        <xdr:cNvGrpSpPr/>
      </xdr:nvGrpSpPr>
      <xdr:grpSpPr>
        <a:xfrm>
          <a:off x="0" y="9503833"/>
          <a:ext cx="11493500" cy="3040427"/>
          <a:chOff x="286874" y="154109"/>
          <a:chExt cx="6619463" cy="4847353"/>
        </a:xfrm>
      </xdr:grpSpPr>
      <xdr:sp macro="" textlink="">
        <xdr:nvSpPr>
          <xdr:cNvPr id="22" name="11 CuadroTexto"/>
          <xdr:cNvSpPr txBox="1"/>
        </xdr:nvSpPr>
        <xdr:spPr>
          <a:xfrm>
            <a:off x="286874" y="4305804"/>
            <a:ext cx="2232248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PRESIDENTE MUNICIPAL </a:t>
            </a:r>
          </a:p>
          <a:p>
            <a:pPr algn="ctr"/>
            <a:r>
              <a:rPr lang="es-MX" sz="1000" b="1"/>
              <a:t>C. JUAN LARA MENDOZA</a:t>
            </a:r>
          </a:p>
        </xdr:txBody>
      </xdr:sp>
      <xdr:sp macro="" textlink="">
        <xdr:nvSpPr>
          <xdr:cNvPr id="23" name="12 CuadroTexto"/>
          <xdr:cNvSpPr txBox="1"/>
        </xdr:nvSpPr>
        <xdr:spPr>
          <a:xfrm>
            <a:off x="4404058" y="4368407"/>
            <a:ext cx="2502279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JESUS EDUARDO ALANIS MOSQUEDA</a:t>
            </a:r>
          </a:p>
        </xdr:txBody>
      </xdr:sp>
      <xdr:cxnSp macro="">
        <xdr:nvCxnSpPr>
          <xdr:cNvPr id="24" name="16 Conector recto"/>
          <xdr:cNvCxnSpPr/>
        </xdr:nvCxnSpPr>
        <xdr:spPr>
          <a:xfrm>
            <a:off x="806309" y="4188179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20 Conector recto"/>
          <xdr:cNvCxnSpPr/>
        </xdr:nvCxnSpPr>
        <xdr:spPr>
          <a:xfrm>
            <a:off x="4744621" y="4265944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21 CuadroTexto"/>
          <xdr:cNvSpPr txBox="1"/>
        </xdr:nvSpPr>
        <xdr:spPr>
          <a:xfrm>
            <a:off x="286874" y="154109"/>
            <a:ext cx="5976664" cy="4001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 y son responsabilidad del emisor”.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4</xdr:row>
      <xdr:rowOff>172779</xdr:rowOff>
    </xdr:to>
    <xdr:pic>
      <xdr:nvPicPr>
        <xdr:cNvPr id="3" name="Imagen 17">
          <a:extLst>
            <a:ext uri="{FF2B5EF4-FFF2-40B4-BE49-F238E27FC236}">
              <a16:creationId xmlns="" xmlns:a16="http://schemas.microsoft.com/office/drawing/2014/main" id="{A55F3909-89F5-4843-AB62-D3B4E77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583"/>
          <a:ext cx="762000" cy="744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23</xdr:row>
      <xdr:rowOff>152400</xdr:rowOff>
    </xdr:from>
    <xdr:to>
      <xdr:col>8</xdr:col>
      <xdr:colOff>1289347</xdr:colOff>
      <xdr:row>32</xdr:row>
      <xdr:rowOff>60160</xdr:rowOff>
    </xdr:to>
    <xdr:grpSp>
      <xdr:nvGrpSpPr>
        <xdr:cNvPr id="15" name="22 Grupo"/>
        <xdr:cNvGrpSpPr/>
      </xdr:nvGrpSpPr>
      <xdr:grpSpPr>
        <a:xfrm>
          <a:off x="152400" y="5369983"/>
          <a:ext cx="14466655" cy="1622260"/>
          <a:chOff x="286874" y="2468005"/>
          <a:chExt cx="6619463" cy="2533457"/>
        </a:xfrm>
      </xdr:grpSpPr>
      <xdr:sp macro="" textlink="">
        <xdr:nvSpPr>
          <xdr:cNvPr id="16" name="11 CuadroTexto"/>
          <xdr:cNvSpPr txBox="1"/>
        </xdr:nvSpPr>
        <xdr:spPr>
          <a:xfrm>
            <a:off x="286874" y="4305804"/>
            <a:ext cx="2232248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PRESIDENTE MUNICIPAL </a:t>
            </a:r>
          </a:p>
          <a:p>
            <a:pPr algn="ctr"/>
            <a:r>
              <a:rPr lang="es-MX" sz="1000" b="1"/>
              <a:t>C. JUAN LARA MENDOZA</a:t>
            </a:r>
          </a:p>
        </xdr:txBody>
      </xdr:sp>
      <xdr:sp macro="" textlink="">
        <xdr:nvSpPr>
          <xdr:cNvPr id="17" name="12 CuadroTexto"/>
          <xdr:cNvSpPr txBox="1"/>
        </xdr:nvSpPr>
        <xdr:spPr>
          <a:xfrm>
            <a:off x="4404058" y="4368407"/>
            <a:ext cx="2502279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JESUS EDUARDO ALANIS MOSQUEDA</a:t>
            </a:r>
          </a:p>
        </xdr:txBody>
      </xdr:sp>
      <xdr:cxnSp macro="">
        <xdr:nvCxnSpPr>
          <xdr:cNvPr id="18" name="16 Conector recto"/>
          <xdr:cNvCxnSpPr/>
        </xdr:nvCxnSpPr>
        <xdr:spPr>
          <a:xfrm>
            <a:off x="806309" y="4188179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20 Conector recto"/>
          <xdr:cNvCxnSpPr/>
        </xdr:nvCxnSpPr>
        <xdr:spPr>
          <a:xfrm>
            <a:off x="4744621" y="4265944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21 CuadroTexto"/>
          <xdr:cNvSpPr txBox="1"/>
        </xdr:nvSpPr>
        <xdr:spPr>
          <a:xfrm>
            <a:off x="286874" y="2468005"/>
            <a:ext cx="5976664" cy="40010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 y son responsabilidad del emisor”.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0</xdr:col>
      <xdr:colOff>762000</xdr:colOff>
      <xdr:row>5</xdr:row>
      <xdr:rowOff>182304</xdr:rowOff>
    </xdr:to>
    <xdr:pic>
      <xdr:nvPicPr>
        <xdr:cNvPr id="3" name="Imagen 17">
          <a:extLst>
            <a:ext uri="{FF2B5EF4-FFF2-40B4-BE49-F238E27FC236}">
              <a16:creationId xmlns="" xmlns:a16="http://schemas.microsoft.com/office/drawing/2014/main" id="{A55F3909-89F5-4843-AB62-D3B4E77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"/>
          <a:ext cx="762000" cy="744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77</xdr:row>
      <xdr:rowOff>123825</xdr:rowOff>
    </xdr:from>
    <xdr:to>
      <xdr:col>4</xdr:col>
      <xdr:colOff>314325</xdr:colOff>
      <xdr:row>86</xdr:row>
      <xdr:rowOff>60160</xdr:rowOff>
    </xdr:to>
    <xdr:grpSp>
      <xdr:nvGrpSpPr>
        <xdr:cNvPr id="21" name="22 Grupo"/>
        <xdr:cNvGrpSpPr/>
      </xdr:nvGrpSpPr>
      <xdr:grpSpPr>
        <a:xfrm>
          <a:off x="0" y="15697200"/>
          <a:ext cx="12201525" cy="1593685"/>
          <a:chOff x="286874" y="2468005"/>
          <a:chExt cx="6619463" cy="2533457"/>
        </a:xfrm>
      </xdr:grpSpPr>
      <xdr:sp macro="" textlink="">
        <xdr:nvSpPr>
          <xdr:cNvPr id="22" name="11 CuadroTexto"/>
          <xdr:cNvSpPr txBox="1"/>
        </xdr:nvSpPr>
        <xdr:spPr>
          <a:xfrm>
            <a:off x="286874" y="4305804"/>
            <a:ext cx="2232248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PRESIDENTE MUNICIPAL </a:t>
            </a:r>
          </a:p>
          <a:p>
            <a:pPr algn="ctr"/>
            <a:r>
              <a:rPr lang="es-MX" sz="1000" b="1"/>
              <a:t>C. JUAN LARA MENDOZA</a:t>
            </a:r>
          </a:p>
        </xdr:txBody>
      </xdr:sp>
      <xdr:sp macro="" textlink="">
        <xdr:nvSpPr>
          <xdr:cNvPr id="23" name="12 CuadroTexto"/>
          <xdr:cNvSpPr txBox="1"/>
        </xdr:nvSpPr>
        <xdr:spPr>
          <a:xfrm>
            <a:off x="4404058" y="4368407"/>
            <a:ext cx="2502279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JESUS EDUARDO ALANIS MOSQUEDA</a:t>
            </a:r>
          </a:p>
        </xdr:txBody>
      </xdr:sp>
      <xdr:cxnSp macro="">
        <xdr:nvCxnSpPr>
          <xdr:cNvPr id="24" name="16 Conector recto"/>
          <xdr:cNvCxnSpPr/>
        </xdr:nvCxnSpPr>
        <xdr:spPr>
          <a:xfrm>
            <a:off x="806309" y="4188179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20 Conector recto"/>
          <xdr:cNvCxnSpPr/>
        </xdr:nvCxnSpPr>
        <xdr:spPr>
          <a:xfrm>
            <a:off x="4744621" y="4265944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21 CuadroTexto"/>
          <xdr:cNvSpPr txBox="1"/>
        </xdr:nvSpPr>
        <xdr:spPr>
          <a:xfrm>
            <a:off x="286874" y="2468005"/>
            <a:ext cx="5976664" cy="40010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 y son responsabilidad del emisor”.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4</xdr:row>
      <xdr:rowOff>172779</xdr:rowOff>
    </xdr:to>
    <xdr:pic>
      <xdr:nvPicPr>
        <xdr:cNvPr id="2" name="Imagen 17">
          <a:extLst>
            <a:ext uri="{FF2B5EF4-FFF2-40B4-BE49-F238E27FC236}">
              <a16:creationId xmlns="" xmlns:a16="http://schemas.microsoft.com/office/drawing/2014/main" id="{A55F3909-89F5-4843-AB62-D3B4E77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583"/>
          <a:ext cx="762000" cy="744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80</xdr:row>
      <xdr:rowOff>10584</xdr:rowOff>
    </xdr:from>
    <xdr:to>
      <xdr:col>6</xdr:col>
      <xdr:colOff>1111250</xdr:colOff>
      <xdr:row>89</xdr:row>
      <xdr:rowOff>98260</xdr:rowOff>
    </xdr:to>
    <xdr:grpSp>
      <xdr:nvGrpSpPr>
        <xdr:cNvPr id="21" name="22 Grupo"/>
        <xdr:cNvGrpSpPr/>
      </xdr:nvGrpSpPr>
      <xdr:grpSpPr>
        <a:xfrm>
          <a:off x="0" y="15726834"/>
          <a:ext cx="12333817" cy="1770426"/>
          <a:chOff x="286874" y="2468005"/>
          <a:chExt cx="6619463" cy="2533457"/>
        </a:xfrm>
      </xdr:grpSpPr>
      <xdr:sp macro="" textlink="">
        <xdr:nvSpPr>
          <xdr:cNvPr id="22" name="11 CuadroTexto"/>
          <xdr:cNvSpPr txBox="1"/>
        </xdr:nvSpPr>
        <xdr:spPr>
          <a:xfrm>
            <a:off x="286874" y="4305804"/>
            <a:ext cx="2232248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PRESIDENTE MUNICIPAL </a:t>
            </a:r>
          </a:p>
          <a:p>
            <a:pPr algn="ctr"/>
            <a:r>
              <a:rPr lang="es-MX" sz="1000" b="1"/>
              <a:t>C. JUAN LARA MENDOZA</a:t>
            </a:r>
          </a:p>
        </xdr:txBody>
      </xdr:sp>
      <xdr:sp macro="" textlink="">
        <xdr:nvSpPr>
          <xdr:cNvPr id="23" name="12 CuadroTexto"/>
          <xdr:cNvSpPr txBox="1"/>
        </xdr:nvSpPr>
        <xdr:spPr>
          <a:xfrm>
            <a:off x="4404058" y="4368407"/>
            <a:ext cx="2502279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JESUS EDUARDO ALANIS MOSQUEDA</a:t>
            </a:r>
          </a:p>
        </xdr:txBody>
      </xdr:sp>
      <xdr:cxnSp macro="">
        <xdr:nvCxnSpPr>
          <xdr:cNvPr id="24" name="16 Conector recto"/>
          <xdr:cNvCxnSpPr/>
        </xdr:nvCxnSpPr>
        <xdr:spPr>
          <a:xfrm>
            <a:off x="806309" y="4188179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20 Conector recto"/>
          <xdr:cNvCxnSpPr/>
        </xdr:nvCxnSpPr>
        <xdr:spPr>
          <a:xfrm>
            <a:off x="4744621" y="4265944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21 CuadroTexto"/>
          <xdr:cNvSpPr txBox="1"/>
        </xdr:nvSpPr>
        <xdr:spPr>
          <a:xfrm>
            <a:off x="286874" y="2468005"/>
            <a:ext cx="5976664" cy="40010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 y son responsabilidad del emisor”.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986650</xdr:colOff>
      <xdr:row>7</xdr:row>
      <xdr:rowOff>11205</xdr:rowOff>
    </xdr:to>
    <xdr:pic>
      <xdr:nvPicPr>
        <xdr:cNvPr id="3" name="Imagen 17">
          <a:extLst>
            <a:ext uri="{FF2B5EF4-FFF2-40B4-BE49-F238E27FC236}">
              <a16:creationId xmlns="" xmlns:a16="http://schemas.microsoft.com/office/drawing/2014/main" id="{A55F3909-89F5-4843-AB62-D3B4E77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206"/>
          <a:ext cx="986650" cy="963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6</xdr:col>
      <xdr:colOff>1201692</xdr:colOff>
      <xdr:row>171</xdr:row>
      <xdr:rowOff>98260</xdr:rowOff>
    </xdr:to>
    <xdr:grpSp>
      <xdr:nvGrpSpPr>
        <xdr:cNvPr id="21" name="22 Grupo"/>
        <xdr:cNvGrpSpPr/>
      </xdr:nvGrpSpPr>
      <xdr:grpSpPr>
        <a:xfrm>
          <a:off x="0" y="31544559"/>
          <a:ext cx="11896586" cy="1622260"/>
          <a:chOff x="286874" y="2468005"/>
          <a:chExt cx="6619463" cy="2533457"/>
        </a:xfrm>
      </xdr:grpSpPr>
      <xdr:sp macro="" textlink="">
        <xdr:nvSpPr>
          <xdr:cNvPr id="22" name="11 CuadroTexto"/>
          <xdr:cNvSpPr txBox="1"/>
        </xdr:nvSpPr>
        <xdr:spPr>
          <a:xfrm>
            <a:off x="286874" y="4305804"/>
            <a:ext cx="2232248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PRESIDENTE MUNICIPAL </a:t>
            </a:r>
          </a:p>
          <a:p>
            <a:pPr algn="ctr"/>
            <a:r>
              <a:rPr lang="es-MX" sz="1000" b="1"/>
              <a:t>C. JUAN LARA MENDOZA</a:t>
            </a:r>
          </a:p>
        </xdr:txBody>
      </xdr:sp>
      <xdr:sp macro="" textlink="">
        <xdr:nvSpPr>
          <xdr:cNvPr id="23" name="12 CuadroTexto"/>
          <xdr:cNvSpPr txBox="1"/>
        </xdr:nvSpPr>
        <xdr:spPr>
          <a:xfrm>
            <a:off x="4404058" y="4368407"/>
            <a:ext cx="2502279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JESUS EDUARDO ALANIS MOSQUEDA</a:t>
            </a:r>
          </a:p>
        </xdr:txBody>
      </xdr:sp>
      <xdr:cxnSp macro="">
        <xdr:nvCxnSpPr>
          <xdr:cNvPr id="24" name="16 Conector recto"/>
          <xdr:cNvCxnSpPr/>
        </xdr:nvCxnSpPr>
        <xdr:spPr>
          <a:xfrm>
            <a:off x="806309" y="4188179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20 Conector recto"/>
          <xdr:cNvCxnSpPr/>
        </xdr:nvCxnSpPr>
        <xdr:spPr>
          <a:xfrm>
            <a:off x="4744621" y="4265944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21 CuadroTexto"/>
          <xdr:cNvSpPr txBox="1"/>
        </xdr:nvSpPr>
        <xdr:spPr>
          <a:xfrm>
            <a:off x="286874" y="2468005"/>
            <a:ext cx="5976664" cy="40010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 y son responsabilidad del emisor”. 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975178</xdr:colOff>
      <xdr:row>6</xdr:row>
      <xdr:rowOff>0</xdr:rowOff>
    </xdr:to>
    <xdr:pic>
      <xdr:nvPicPr>
        <xdr:cNvPr id="2" name="Imagen 17">
          <a:extLst>
            <a:ext uri="{FF2B5EF4-FFF2-40B4-BE49-F238E27FC236}">
              <a16:creationId xmlns="" xmlns:a16="http://schemas.microsoft.com/office/drawing/2014/main" id="{A55F3909-89F5-4843-AB62-D3B4E77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"/>
          <a:ext cx="97517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42</xdr:row>
      <xdr:rowOff>136756</xdr:rowOff>
    </xdr:from>
    <xdr:to>
      <xdr:col>6</xdr:col>
      <xdr:colOff>1438275</xdr:colOff>
      <xdr:row>45</xdr:row>
      <xdr:rowOff>98260</xdr:rowOff>
    </xdr:to>
    <xdr:grpSp>
      <xdr:nvGrpSpPr>
        <xdr:cNvPr id="24" name="22 Grupo"/>
        <xdr:cNvGrpSpPr/>
      </xdr:nvGrpSpPr>
      <xdr:grpSpPr>
        <a:xfrm>
          <a:off x="19050" y="8814031"/>
          <a:ext cx="12534900" cy="533004"/>
          <a:chOff x="286874" y="4188179"/>
          <a:chExt cx="6619463" cy="813283"/>
        </a:xfrm>
      </xdr:grpSpPr>
      <xdr:sp macro="" textlink="">
        <xdr:nvSpPr>
          <xdr:cNvPr id="25" name="11 CuadroTexto"/>
          <xdr:cNvSpPr txBox="1"/>
        </xdr:nvSpPr>
        <xdr:spPr>
          <a:xfrm>
            <a:off x="286874" y="4305804"/>
            <a:ext cx="2232248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PRESIDENTE MUNICIPAL </a:t>
            </a:r>
          </a:p>
          <a:p>
            <a:pPr algn="ctr"/>
            <a:r>
              <a:rPr lang="es-MX" sz="1000" b="1"/>
              <a:t>C. JUAN LARA MENDOZA</a:t>
            </a:r>
          </a:p>
        </xdr:txBody>
      </xdr:sp>
      <xdr:sp macro="" textlink="">
        <xdr:nvSpPr>
          <xdr:cNvPr id="26" name="12 CuadroTexto"/>
          <xdr:cNvSpPr txBox="1"/>
        </xdr:nvSpPr>
        <xdr:spPr>
          <a:xfrm>
            <a:off x="4404058" y="4368407"/>
            <a:ext cx="2502279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JESUS EDUARDO ALANIS MOSQUEDA</a:t>
            </a:r>
          </a:p>
        </xdr:txBody>
      </xdr:sp>
      <xdr:cxnSp macro="">
        <xdr:nvCxnSpPr>
          <xdr:cNvPr id="27" name="16 Conector recto"/>
          <xdr:cNvCxnSpPr/>
        </xdr:nvCxnSpPr>
        <xdr:spPr>
          <a:xfrm>
            <a:off x="806309" y="4188179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20 Conector recto"/>
          <xdr:cNvCxnSpPr/>
        </xdr:nvCxnSpPr>
        <xdr:spPr>
          <a:xfrm>
            <a:off x="4744621" y="4265944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1004434</xdr:colOff>
      <xdr:row>6</xdr:row>
      <xdr:rowOff>28575</xdr:rowOff>
    </xdr:to>
    <xdr:pic>
      <xdr:nvPicPr>
        <xdr:cNvPr id="3" name="Imagen 17">
          <a:extLst>
            <a:ext uri="{FF2B5EF4-FFF2-40B4-BE49-F238E27FC236}">
              <a16:creationId xmlns="" xmlns:a16="http://schemas.microsoft.com/office/drawing/2014/main" id="{A55F3909-89F5-4843-AB62-D3B4E77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"/>
          <a:ext cx="1004434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6</xdr:col>
      <xdr:colOff>1171575</xdr:colOff>
      <xdr:row>98</xdr:row>
      <xdr:rowOff>98260</xdr:rowOff>
    </xdr:to>
    <xdr:grpSp>
      <xdr:nvGrpSpPr>
        <xdr:cNvPr id="19" name="22 Grupo"/>
        <xdr:cNvGrpSpPr/>
      </xdr:nvGrpSpPr>
      <xdr:grpSpPr>
        <a:xfrm>
          <a:off x="0" y="17221200"/>
          <a:ext cx="10791825" cy="3336760"/>
          <a:chOff x="286874" y="2468005"/>
          <a:chExt cx="6619463" cy="2533457"/>
        </a:xfrm>
      </xdr:grpSpPr>
      <xdr:sp macro="" textlink="">
        <xdr:nvSpPr>
          <xdr:cNvPr id="20" name="11 CuadroTexto"/>
          <xdr:cNvSpPr txBox="1"/>
        </xdr:nvSpPr>
        <xdr:spPr>
          <a:xfrm>
            <a:off x="286874" y="4305804"/>
            <a:ext cx="2232248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PRESIDENTE MUNICIPAL </a:t>
            </a:r>
          </a:p>
          <a:p>
            <a:pPr algn="ctr"/>
            <a:r>
              <a:rPr lang="es-MX" sz="1000" b="1"/>
              <a:t>C. JUAN LARA MENDOZA</a:t>
            </a:r>
          </a:p>
        </xdr:txBody>
      </xdr:sp>
      <xdr:sp macro="" textlink="">
        <xdr:nvSpPr>
          <xdr:cNvPr id="21" name="12 CuadroTexto"/>
          <xdr:cNvSpPr txBox="1"/>
        </xdr:nvSpPr>
        <xdr:spPr>
          <a:xfrm>
            <a:off x="4404058" y="4368407"/>
            <a:ext cx="2502279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JESUS EDUARDO ALANIS MOSQUEDA</a:t>
            </a:r>
          </a:p>
        </xdr:txBody>
      </xdr:sp>
      <xdr:cxnSp macro="">
        <xdr:nvCxnSpPr>
          <xdr:cNvPr id="22" name="16 Conector recto"/>
          <xdr:cNvCxnSpPr/>
        </xdr:nvCxnSpPr>
        <xdr:spPr>
          <a:xfrm>
            <a:off x="806309" y="4188179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20 Conector recto"/>
          <xdr:cNvCxnSpPr/>
        </xdr:nvCxnSpPr>
        <xdr:spPr>
          <a:xfrm>
            <a:off x="4744621" y="4265944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21 CuadroTexto"/>
          <xdr:cNvSpPr txBox="1"/>
        </xdr:nvSpPr>
        <xdr:spPr>
          <a:xfrm>
            <a:off x="286874" y="2468005"/>
            <a:ext cx="5976664" cy="40010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 y son responsabilidad del emisor”.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984930</xdr:colOff>
      <xdr:row>6</xdr:row>
      <xdr:rowOff>9525</xdr:rowOff>
    </xdr:to>
    <xdr:pic>
      <xdr:nvPicPr>
        <xdr:cNvPr id="3" name="Imagen 17">
          <a:extLst>
            <a:ext uri="{FF2B5EF4-FFF2-40B4-BE49-F238E27FC236}">
              <a16:creationId xmlns="" xmlns:a16="http://schemas.microsoft.com/office/drawing/2014/main" id="{A55F3909-89F5-4843-AB62-D3B4E77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"/>
          <a:ext cx="98493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35</xdr:row>
      <xdr:rowOff>123825</xdr:rowOff>
    </xdr:from>
    <xdr:to>
      <xdr:col>6</xdr:col>
      <xdr:colOff>1038225</xdr:colOff>
      <xdr:row>49</xdr:row>
      <xdr:rowOff>98260</xdr:rowOff>
    </xdr:to>
    <xdr:grpSp>
      <xdr:nvGrpSpPr>
        <xdr:cNvPr id="19" name="22 Grupo"/>
        <xdr:cNvGrpSpPr/>
      </xdr:nvGrpSpPr>
      <xdr:grpSpPr>
        <a:xfrm>
          <a:off x="0" y="7877175"/>
          <a:ext cx="14097000" cy="2641435"/>
          <a:chOff x="286874" y="2468005"/>
          <a:chExt cx="6619463" cy="2533457"/>
        </a:xfrm>
      </xdr:grpSpPr>
      <xdr:sp macro="" textlink="">
        <xdr:nvSpPr>
          <xdr:cNvPr id="20" name="11 CuadroTexto"/>
          <xdr:cNvSpPr txBox="1"/>
        </xdr:nvSpPr>
        <xdr:spPr>
          <a:xfrm>
            <a:off x="286874" y="4305804"/>
            <a:ext cx="2232248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PRESIDENTE MUNICIPAL </a:t>
            </a:r>
          </a:p>
          <a:p>
            <a:pPr algn="ctr"/>
            <a:r>
              <a:rPr lang="es-MX" sz="1000" b="1"/>
              <a:t>C. JUAN LARA MENDOZA</a:t>
            </a:r>
          </a:p>
        </xdr:txBody>
      </xdr:sp>
      <xdr:sp macro="" textlink="">
        <xdr:nvSpPr>
          <xdr:cNvPr id="21" name="12 CuadroTexto"/>
          <xdr:cNvSpPr txBox="1"/>
        </xdr:nvSpPr>
        <xdr:spPr>
          <a:xfrm>
            <a:off x="4404058" y="4368407"/>
            <a:ext cx="2502279" cy="63305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JESUS EDUARDO ALANIS MOSQUEDA</a:t>
            </a:r>
          </a:p>
        </xdr:txBody>
      </xdr:sp>
      <xdr:cxnSp macro="">
        <xdr:nvCxnSpPr>
          <xdr:cNvPr id="22" name="16 Conector recto"/>
          <xdr:cNvCxnSpPr/>
        </xdr:nvCxnSpPr>
        <xdr:spPr>
          <a:xfrm>
            <a:off x="806309" y="4188179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20 Conector recto"/>
          <xdr:cNvCxnSpPr/>
        </xdr:nvCxnSpPr>
        <xdr:spPr>
          <a:xfrm>
            <a:off x="4744621" y="4265944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21 CuadroTexto"/>
          <xdr:cNvSpPr txBox="1"/>
        </xdr:nvSpPr>
        <xdr:spPr>
          <a:xfrm>
            <a:off x="286874" y="2468005"/>
            <a:ext cx="5976664" cy="40010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 y son responsabilidad del emisor”. 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DO%20TRIMESTRE%202018\361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/Downloads/Formatos_Anexo_1_Criterios_LDF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  <row r="12">
          <cell r="C12">
            <v>2017</v>
          </cell>
        </row>
        <row r="25">
          <cell r="E25" t="str">
            <v>2013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zoomScaleNormal="100" workbookViewId="0">
      <selection activeCell="A25" sqref="A24:A25"/>
    </sheetView>
  </sheetViews>
  <sheetFormatPr baseColWidth="10" defaultColWidth="14.7109375" defaultRowHeight="15" customHeight="1" zeroHeight="1"/>
  <cols>
    <col min="1" max="1" width="85.85546875" style="15" customWidth="1"/>
    <col min="2" max="3" width="15.5703125" customWidth="1"/>
    <col min="4" max="4" width="75.5703125" style="15" customWidth="1"/>
    <col min="5" max="5" width="15.5703125" customWidth="1"/>
    <col min="6" max="6" width="17" customWidth="1"/>
  </cols>
  <sheetData>
    <row r="1" spans="1:6" s="1" customFormat="1" ht="37.5" customHeight="1">
      <c r="A1" s="196" t="s">
        <v>0</v>
      </c>
      <c r="B1" s="196"/>
      <c r="C1" s="196"/>
      <c r="D1" s="196"/>
      <c r="E1" s="196"/>
      <c r="F1" s="196"/>
    </row>
    <row r="2" spans="1:6">
      <c r="A2" s="197" t="s">
        <v>624</v>
      </c>
      <c r="B2" s="198"/>
      <c r="C2" s="198"/>
      <c r="D2" s="198"/>
      <c r="E2" s="198"/>
      <c r="F2" s="199"/>
    </row>
    <row r="3" spans="1:6">
      <c r="A3" s="200" t="s">
        <v>1</v>
      </c>
      <c r="B3" s="201"/>
      <c r="C3" s="201"/>
      <c r="D3" s="201"/>
      <c r="E3" s="201"/>
      <c r="F3" s="202"/>
    </row>
    <row r="4" spans="1:6">
      <c r="A4" s="203" t="s">
        <v>630</v>
      </c>
      <c r="B4" s="204"/>
      <c r="C4" s="204"/>
      <c r="D4" s="204"/>
      <c r="E4" s="204"/>
      <c r="F4" s="205"/>
    </row>
    <row r="5" spans="1:6">
      <c r="A5" s="206" t="s">
        <v>2</v>
      </c>
      <c r="B5" s="207"/>
      <c r="C5" s="207"/>
      <c r="D5" s="207"/>
      <c r="E5" s="207"/>
      <c r="F5" s="208"/>
    </row>
    <row r="6" spans="1:6" s="2" customFormat="1">
      <c r="A6" s="185" t="s">
        <v>3</v>
      </c>
      <c r="B6" s="186">
        <v>2022</v>
      </c>
      <c r="C6" s="187">
        <v>2021</v>
      </c>
      <c r="D6" s="188" t="s">
        <v>4</v>
      </c>
      <c r="E6" s="186">
        <v>2022</v>
      </c>
      <c r="F6" s="187">
        <v>2021</v>
      </c>
    </row>
    <row r="7" spans="1:6">
      <c r="A7" s="3" t="s">
        <v>5</v>
      </c>
      <c r="B7" s="4"/>
      <c r="C7" s="4"/>
      <c r="D7" s="5" t="s">
        <v>6</v>
      </c>
      <c r="E7" s="4"/>
      <c r="F7" s="4"/>
    </row>
    <row r="8" spans="1:6">
      <c r="A8" s="6" t="s">
        <v>7</v>
      </c>
      <c r="B8" s="171"/>
      <c r="C8" s="171"/>
      <c r="D8" s="8" t="s">
        <v>8</v>
      </c>
      <c r="E8" s="171"/>
      <c r="F8" s="171"/>
    </row>
    <row r="9" spans="1:6">
      <c r="A9" s="9" t="s">
        <v>9</v>
      </c>
      <c r="B9" s="28">
        <f>SUM(B10:B16)</f>
        <v>15021039.68</v>
      </c>
      <c r="C9" s="28">
        <f>SUM(C10:C16)</f>
        <v>5288777.26</v>
      </c>
      <c r="D9" s="16" t="s">
        <v>10</v>
      </c>
      <c r="E9" s="28">
        <f>SUM(E10:E18)</f>
        <v>21009566.710000001</v>
      </c>
      <c r="F9" s="28">
        <f>SUM(F10:F18)</f>
        <v>20108843.109999999</v>
      </c>
    </row>
    <row r="10" spans="1:6">
      <c r="A10" s="10" t="s">
        <v>11</v>
      </c>
      <c r="B10" s="28"/>
      <c r="C10" s="28"/>
      <c r="D10" s="17" t="s">
        <v>12</v>
      </c>
      <c r="E10" s="31">
        <v>-2079968.76</v>
      </c>
      <c r="F10" s="31">
        <v>-2184841.85</v>
      </c>
    </row>
    <row r="11" spans="1:6">
      <c r="A11" s="10" t="s">
        <v>13</v>
      </c>
      <c r="B11" s="31">
        <v>11856601.939999999</v>
      </c>
      <c r="C11" s="31">
        <v>2106201.83</v>
      </c>
      <c r="D11" s="17" t="s">
        <v>14</v>
      </c>
      <c r="E11" s="31">
        <v>7385974.04</v>
      </c>
      <c r="F11" s="31">
        <v>9056444.1099999994</v>
      </c>
    </row>
    <row r="12" spans="1:6">
      <c r="A12" s="10" t="s">
        <v>15</v>
      </c>
      <c r="B12" s="28"/>
      <c r="C12" s="28"/>
      <c r="D12" s="17" t="s">
        <v>16</v>
      </c>
      <c r="E12" s="31">
        <v>6345050.7699999996</v>
      </c>
      <c r="F12" s="31">
        <v>5284998.71</v>
      </c>
    </row>
    <row r="13" spans="1:6">
      <c r="A13" s="10" t="s">
        <v>17</v>
      </c>
      <c r="B13" s="31">
        <v>277692.05</v>
      </c>
      <c r="C13" s="31">
        <v>277692.05</v>
      </c>
      <c r="D13" s="17" t="s">
        <v>18</v>
      </c>
      <c r="E13" s="28"/>
      <c r="F13" s="28"/>
    </row>
    <row r="14" spans="1:6">
      <c r="A14" s="10" t="s">
        <v>19</v>
      </c>
      <c r="B14" s="31">
        <v>2886745.69</v>
      </c>
      <c r="C14" s="31">
        <v>2904883.38</v>
      </c>
      <c r="D14" s="17" t="s">
        <v>20</v>
      </c>
      <c r="E14" s="31">
        <v>2427615.37</v>
      </c>
      <c r="F14" s="31">
        <v>2669579.5699999998</v>
      </c>
    </row>
    <row r="15" spans="1:6">
      <c r="A15" s="10" t="s">
        <v>21</v>
      </c>
      <c r="B15" s="28"/>
      <c r="C15" s="28"/>
      <c r="D15" s="17" t="s">
        <v>22</v>
      </c>
      <c r="E15" s="28"/>
      <c r="F15" s="28"/>
    </row>
    <row r="16" spans="1:6">
      <c r="A16" s="10" t="s">
        <v>23</v>
      </c>
      <c r="B16" s="28"/>
      <c r="C16" s="28"/>
      <c r="D16" s="17" t="s">
        <v>24</v>
      </c>
      <c r="E16" s="31">
        <v>6849029.7999999998</v>
      </c>
      <c r="F16" s="31">
        <v>5075831.04</v>
      </c>
    </row>
    <row r="17" spans="1:6">
      <c r="A17" s="9" t="s">
        <v>25</v>
      </c>
      <c r="B17" s="28">
        <f>SUM(B18:B24)</f>
        <v>12553612.43</v>
      </c>
      <c r="C17" s="28">
        <f>SUM(C18:C24)</f>
        <v>13261191.199999999</v>
      </c>
      <c r="D17" s="17" t="s">
        <v>26</v>
      </c>
      <c r="E17" s="28"/>
      <c r="F17" s="28"/>
    </row>
    <row r="18" spans="1:6">
      <c r="A18" s="11" t="s">
        <v>27</v>
      </c>
      <c r="B18" s="31">
        <v>-504.37</v>
      </c>
      <c r="C18" s="31">
        <v>-504.37</v>
      </c>
      <c r="D18" s="17" t="s">
        <v>28</v>
      </c>
      <c r="E18" s="31">
        <v>81865.490000000005</v>
      </c>
      <c r="F18" s="31">
        <v>206831.53</v>
      </c>
    </row>
    <row r="19" spans="1:6">
      <c r="A19" s="11" t="s">
        <v>29</v>
      </c>
      <c r="B19" s="28"/>
      <c r="C19" s="28"/>
      <c r="D19" s="16" t="s">
        <v>30</v>
      </c>
      <c r="E19" s="28">
        <f>SUM(E20:E22)</f>
        <v>0</v>
      </c>
      <c r="F19" s="28">
        <f>SUM(F20:F22)</f>
        <v>0</v>
      </c>
    </row>
    <row r="20" spans="1:6">
      <c r="A20" s="11" t="s">
        <v>31</v>
      </c>
      <c r="B20" s="31">
        <v>1044772.34</v>
      </c>
      <c r="C20" s="31">
        <v>1273732.33</v>
      </c>
      <c r="D20" s="17" t="s">
        <v>32</v>
      </c>
      <c r="E20" s="31">
        <v>0</v>
      </c>
      <c r="F20" s="31">
        <v>0</v>
      </c>
    </row>
    <row r="21" spans="1:6">
      <c r="A21" s="11" t="s">
        <v>33</v>
      </c>
      <c r="B21" s="31">
        <v>10923216.619999999</v>
      </c>
      <c r="C21" s="31">
        <v>11403397.9</v>
      </c>
      <c r="D21" s="17" t="s">
        <v>34</v>
      </c>
      <c r="E21" s="31">
        <v>0</v>
      </c>
      <c r="F21" s="31">
        <v>0</v>
      </c>
    </row>
    <row r="22" spans="1:6">
      <c r="A22" s="11" t="s">
        <v>35</v>
      </c>
      <c r="B22" s="31">
        <v>450000</v>
      </c>
      <c r="C22" s="31">
        <v>450000</v>
      </c>
      <c r="D22" s="17" t="s">
        <v>36</v>
      </c>
      <c r="E22" s="31">
        <v>0</v>
      </c>
      <c r="F22" s="31">
        <v>0</v>
      </c>
    </row>
    <row r="23" spans="1:6">
      <c r="A23" s="11" t="s">
        <v>37</v>
      </c>
      <c r="B23" s="28"/>
      <c r="C23" s="28"/>
      <c r="D23" s="16" t="s">
        <v>38</v>
      </c>
      <c r="E23" s="28">
        <f>E24+E25</f>
        <v>0</v>
      </c>
      <c r="F23" s="28">
        <f>F24+F25</f>
        <v>0</v>
      </c>
    </row>
    <row r="24" spans="1:6">
      <c r="A24" s="11" t="s">
        <v>39</v>
      </c>
      <c r="B24" s="31">
        <v>136127.84</v>
      </c>
      <c r="C24" s="31">
        <v>134565.34</v>
      </c>
      <c r="D24" s="17" t="s">
        <v>40</v>
      </c>
      <c r="E24" s="31">
        <v>0</v>
      </c>
      <c r="F24" s="31">
        <v>0</v>
      </c>
    </row>
    <row r="25" spans="1:6">
      <c r="A25" s="9" t="s">
        <v>41</v>
      </c>
      <c r="B25" s="28">
        <f>SUM(B26:B30)</f>
        <v>21019528.329999998</v>
      </c>
      <c r="C25" s="28">
        <f>SUM(C26:C30)</f>
        <v>21592681.129999999</v>
      </c>
      <c r="D25" s="17" t="s">
        <v>42</v>
      </c>
      <c r="E25" s="31">
        <v>0</v>
      </c>
      <c r="F25" s="31">
        <v>0</v>
      </c>
    </row>
    <row r="26" spans="1:6">
      <c r="A26" s="11" t="s">
        <v>43</v>
      </c>
      <c r="B26" s="31">
        <v>3340380.9</v>
      </c>
      <c r="C26" s="31">
        <v>3340380.9</v>
      </c>
      <c r="D26" s="16" t="s">
        <v>44</v>
      </c>
      <c r="E26" s="31">
        <v>0</v>
      </c>
      <c r="F26" s="31">
        <v>0</v>
      </c>
    </row>
    <row r="27" spans="1:6">
      <c r="A27" s="11" t="s">
        <v>45</v>
      </c>
      <c r="B27" s="28"/>
      <c r="C27" s="28"/>
      <c r="D27" s="16" t="s">
        <v>46</v>
      </c>
      <c r="E27" s="28">
        <f>SUM(E28:E30)</f>
        <v>9403442.620000001</v>
      </c>
      <c r="F27" s="28">
        <f>SUM(F28:F30)</f>
        <v>8403442.6199999992</v>
      </c>
    </row>
    <row r="28" spans="1:6">
      <c r="A28" s="11" t="s">
        <v>47</v>
      </c>
      <c r="B28" s="28"/>
      <c r="C28" s="28"/>
      <c r="D28" s="17" t="s">
        <v>48</v>
      </c>
      <c r="E28" s="31">
        <v>-21596557.379999999</v>
      </c>
      <c r="F28" s="31">
        <v>-13096557.380000001</v>
      </c>
    </row>
    <row r="29" spans="1:6">
      <c r="A29" s="11" t="s">
        <v>49</v>
      </c>
      <c r="B29" s="31">
        <v>17679147.43</v>
      </c>
      <c r="C29" s="31">
        <v>18252300.23</v>
      </c>
      <c r="D29" s="17" t="s">
        <v>50</v>
      </c>
      <c r="E29" s="31">
        <v>0</v>
      </c>
      <c r="F29" s="31">
        <v>0</v>
      </c>
    </row>
    <row r="30" spans="1:6">
      <c r="A30" s="11" t="s">
        <v>51</v>
      </c>
      <c r="B30" s="28"/>
      <c r="C30" s="28"/>
      <c r="D30" s="17" t="s">
        <v>52</v>
      </c>
      <c r="E30" s="31">
        <v>31000000</v>
      </c>
      <c r="F30" s="31">
        <v>21500000</v>
      </c>
    </row>
    <row r="31" spans="1:6">
      <c r="A31" s="9" t="s">
        <v>53</v>
      </c>
      <c r="B31" s="28">
        <f>SUM(B32:B36)</f>
        <v>0</v>
      </c>
      <c r="C31" s="28">
        <f>SUM(C32:C36)</f>
        <v>0</v>
      </c>
      <c r="D31" s="16" t="s">
        <v>54</v>
      </c>
      <c r="E31" s="28">
        <f>SUM(E32:E37)</f>
        <v>0</v>
      </c>
      <c r="F31" s="28">
        <f>SUM(F32:F37)</f>
        <v>0</v>
      </c>
    </row>
    <row r="32" spans="1:6">
      <c r="A32" s="11" t="s">
        <v>55</v>
      </c>
      <c r="B32" s="31">
        <v>0</v>
      </c>
      <c r="C32" s="31">
        <v>0</v>
      </c>
      <c r="D32" s="17" t="s">
        <v>56</v>
      </c>
      <c r="E32" s="28"/>
      <c r="F32" s="28"/>
    </row>
    <row r="33" spans="1:6">
      <c r="A33" s="11" t="s">
        <v>57</v>
      </c>
      <c r="B33" s="28"/>
      <c r="C33" s="28"/>
      <c r="D33" s="17" t="s">
        <v>58</v>
      </c>
      <c r="E33" s="28"/>
      <c r="F33" s="28"/>
    </row>
    <row r="34" spans="1:6">
      <c r="A34" s="11" t="s">
        <v>59</v>
      </c>
      <c r="B34" s="28"/>
      <c r="C34" s="28"/>
      <c r="D34" s="17" t="s">
        <v>60</v>
      </c>
      <c r="E34" s="28"/>
      <c r="F34" s="28"/>
    </row>
    <row r="35" spans="1:6">
      <c r="A35" s="11" t="s">
        <v>61</v>
      </c>
      <c r="B35" s="28"/>
      <c r="C35" s="28"/>
      <c r="D35" s="17" t="s">
        <v>62</v>
      </c>
      <c r="E35" s="28"/>
      <c r="F35" s="28"/>
    </row>
    <row r="36" spans="1:6">
      <c r="A36" s="11" t="s">
        <v>63</v>
      </c>
      <c r="B36" s="28"/>
      <c r="C36" s="28"/>
      <c r="D36" s="17" t="s">
        <v>64</v>
      </c>
      <c r="E36" s="28"/>
      <c r="F36" s="28"/>
    </row>
    <row r="37" spans="1:6">
      <c r="A37" s="9" t="s">
        <v>65</v>
      </c>
      <c r="B37" s="31">
        <v>0</v>
      </c>
      <c r="C37" s="31">
        <v>0</v>
      </c>
      <c r="D37" s="17" t="s">
        <v>66</v>
      </c>
      <c r="E37" s="28"/>
      <c r="F37" s="28"/>
    </row>
    <row r="38" spans="1:6">
      <c r="A38" s="9" t="s">
        <v>67</v>
      </c>
      <c r="B38" s="28">
        <f>SUM(B39:B40)</f>
        <v>0</v>
      </c>
      <c r="C38" s="28">
        <f>SUM(C39:C40)</f>
        <v>0</v>
      </c>
      <c r="D38" s="16" t="s">
        <v>68</v>
      </c>
      <c r="E38" s="28">
        <f>SUM(E39:E41)</f>
        <v>-558852.64</v>
      </c>
      <c r="F38" s="28">
        <f>SUM(F39:F41)</f>
        <v>-558852.64</v>
      </c>
    </row>
    <row r="39" spans="1:6">
      <c r="A39" s="11" t="s">
        <v>69</v>
      </c>
      <c r="B39" s="31">
        <v>0</v>
      </c>
      <c r="C39" s="31">
        <v>0</v>
      </c>
      <c r="D39" s="17" t="s">
        <v>70</v>
      </c>
      <c r="E39" s="31">
        <v>0</v>
      </c>
      <c r="F39" s="31">
        <v>0</v>
      </c>
    </row>
    <row r="40" spans="1:6">
      <c r="A40" s="11" t="s">
        <v>71</v>
      </c>
      <c r="B40" s="31">
        <v>0</v>
      </c>
      <c r="C40" s="31">
        <v>0</v>
      </c>
      <c r="D40" s="17" t="s">
        <v>72</v>
      </c>
      <c r="E40" s="31">
        <v>0</v>
      </c>
      <c r="F40" s="31">
        <v>0</v>
      </c>
    </row>
    <row r="41" spans="1:6">
      <c r="A41" s="9" t="s">
        <v>73</v>
      </c>
      <c r="B41" s="28">
        <f>SUM(B42:B45)</f>
        <v>0</v>
      </c>
      <c r="C41" s="28">
        <f>SUM(C42:C45)</f>
        <v>0</v>
      </c>
      <c r="D41" s="17" t="s">
        <v>74</v>
      </c>
      <c r="E41" s="31">
        <v>-558852.64</v>
      </c>
      <c r="F41" s="31">
        <v>-558852.64</v>
      </c>
    </row>
    <row r="42" spans="1:6">
      <c r="A42" s="11" t="s">
        <v>75</v>
      </c>
      <c r="B42" s="28"/>
      <c r="C42" s="28"/>
      <c r="D42" s="16" t="s">
        <v>76</v>
      </c>
      <c r="E42" s="28">
        <f>SUM(E43:E45)</f>
        <v>0</v>
      </c>
      <c r="F42" s="28">
        <f>SUM(F43:F45)</f>
        <v>0</v>
      </c>
    </row>
    <row r="43" spans="1:6">
      <c r="A43" s="11" t="s">
        <v>77</v>
      </c>
      <c r="B43" s="28"/>
      <c r="C43" s="28"/>
      <c r="D43" s="17" t="s">
        <v>78</v>
      </c>
      <c r="E43" s="31">
        <v>0</v>
      </c>
      <c r="F43" s="31">
        <v>0</v>
      </c>
    </row>
    <row r="44" spans="1:6">
      <c r="A44" s="11" t="s">
        <v>79</v>
      </c>
      <c r="B44" s="28"/>
      <c r="C44" s="28"/>
      <c r="D44" s="17" t="s">
        <v>80</v>
      </c>
      <c r="E44" s="31">
        <v>0</v>
      </c>
      <c r="F44" s="31">
        <v>0</v>
      </c>
    </row>
    <row r="45" spans="1:6">
      <c r="A45" s="11" t="s">
        <v>81</v>
      </c>
      <c r="B45" s="28"/>
      <c r="C45" s="28"/>
      <c r="D45" s="17" t="s">
        <v>82</v>
      </c>
      <c r="E45" s="31">
        <v>0</v>
      </c>
      <c r="F45" s="31">
        <v>0</v>
      </c>
    </row>
    <row r="46" spans="1:6">
      <c r="A46" s="171"/>
      <c r="B46" s="29"/>
      <c r="C46" s="29"/>
      <c r="D46" s="18"/>
      <c r="E46" s="29"/>
      <c r="F46" s="29"/>
    </row>
    <row r="47" spans="1:6">
      <c r="A47" s="172" t="s">
        <v>83</v>
      </c>
      <c r="B47" s="30">
        <f>B9+B17+B25+B31+B37+B38+B41</f>
        <v>48594180.439999998</v>
      </c>
      <c r="C47" s="30">
        <f>C9+C17+C25+C31+C37+C38+C41</f>
        <v>40142649.590000004</v>
      </c>
      <c r="D47" s="19" t="s">
        <v>84</v>
      </c>
      <c r="E47" s="30">
        <f>E9+E19+E23+E26+E27+E31+E38+E42</f>
        <v>29854156.690000001</v>
      </c>
      <c r="F47" s="30">
        <f>F9+F19+F23+F26+F27+F31+F38+F42</f>
        <v>27953433.089999996</v>
      </c>
    </row>
    <row r="48" spans="1:6">
      <c r="A48" s="171"/>
      <c r="B48" s="29"/>
      <c r="C48" s="29"/>
      <c r="D48" s="18"/>
      <c r="E48" s="29"/>
      <c r="F48" s="29"/>
    </row>
    <row r="49" spans="1:6">
      <c r="A49" s="6" t="s">
        <v>85</v>
      </c>
      <c r="B49" s="29"/>
      <c r="C49" s="29"/>
      <c r="D49" s="19" t="s">
        <v>86</v>
      </c>
      <c r="E49" s="29"/>
      <c r="F49" s="29"/>
    </row>
    <row r="50" spans="1:6">
      <c r="A50" s="9" t="s">
        <v>87</v>
      </c>
      <c r="B50" s="31">
        <v>-1391463.15</v>
      </c>
      <c r="C50" s="31">
        <v>-1391463.15</v>
      </c>
      <c r="D50" s="16" t="s">
        <v>88</v>
      </c>
      <c r="E50" s="31">
        <v>0</v>
      </c>
      <c r="F50" s="31">
        <v>0</v>
      </c>
    </row>
    <row r="51" spans="1:6">
      <c r="A51" s="9" t="s">
        <v>89</v>
      </c>
      <c r="B51" s="31">
        <v>0</v>
      </c>
      <c r="C51" s="31">
        <v>0</v>
      </c>
      <c r="D51" s="16" t="s">
        <v>90</v>
      </c>
      <c r="E51" s="31">
        <v>0</v>
      </c>
      <c r="F51" s="31">
        <v>0</v>
      </c>
    </row>
    <row r="52" spans="1:6">
      <c r="A52" s="9" t="s">
        <v>91</v>
      </c>
      <c r="B52" s="31">
        <v>251208881.47999999</v>
      </c>
      <c r="C52" s="31">
        <v>243749801.03999999</v>
      </c>
      <c r="D52" s="16" t="s">
        <v>92</v>
      </c>
      <c r="E52" s="31">
        <v>0</v>
      </c>
      <c r="F52" s="31">
        <v>0</v>
      </c>
    </row>
    <row r="53" spans="1:6">
      <c r="A53" s="9" t="s">
        <v>93</v>
      </c>
      <c r="B53" s="31">
        <v>49019709.649999999</v>
      </c>
      <c r="C53" s="31">
        <v>45628147.030000001</v>
      </c>
      <c r="D53" s="16" t="s">
        <v>94</v>
      </c>
      <c r="E53" s="31">
        <v>0</v>
      </c>
      <c r="F53" s="31">
        <v>0</v>
      </c>
    </row>
    <row r="54" spans="1:6">
      <c r="A54" s="9" t="s">
        <v>95</v>
      </c>
      <c r="B54" s="31">
        <v>594695.61</v>
      </c>
      <c r="C54" s="31">
        <v>594695.61</v>
      </c>
      <c r="D54" s="16" t="s">
        <v>96</v>
      </c>
      <c r="E54" s="31">
        <v>0</v>
      </c>
      <c r="F54" s="31">
        <v>0</v>
      </c>
    </row>
    <row r="55" spans="1:6">
      <c r="A55" s="9" t="s">
        <v>97</v>
      </c>
      <c r="B55" s="31">
        <v>-36690614.259999998</v>
      </c>
      <c r="C55" s="31">
        <v>-31954855.559999999</v>
      </c>
      <c r="D55" s="20" t="s">
        <v>98</v>
      </c>
      <c r="E55" s="31">
        <v>0</v>
      </c>
      <c r="F55" s="31">
        <v>0</v>
      </c>
    </row>
    <row r="56" spans="1:6">
      <c r="A56" s="9" t="s">
        <v>99</v>
      </c>
      <c r="B56" s="31">
        <v>1118957.75</v>
      </c>
      <c r="C56" s="31">
        <v>1118957.75</v>
      </c>
      <c r="D56" s="18"/>
      <c r="E56" s="29"/>
      <c r="F56" s="29"/>
    </row>
    <row r="57" spans="1:6">
      <c r="A57" s="9" t="s">
        <v>100</v>
      </c>
      <c r="B57" s="31">
        <v>0</v>
      </c>
      <c r="C57" s="31">
        <v>0</v>
      </c>
      <c r="D57" s="19" t="s">
        <v>101</v>
      </c>
      <c r="E57" s="30">
        <f>SUM(E50:E55)</f>
        <v>0</v>
      </c>
      <c r="F57" s="30">
        <f>SUM(F50:F55)</f>
        <v>0</v>
      </c>
    </row>
    <row r="58" spans="1:6">
      <c r="A58" s="9" t="s">
        <v>102</v>
      </c>
      <c r="B58" s="31">
        <v>0</v>
      </c>
      <c r="C58" s="31">
        <v>0</v>
      </c>
      <c r="D58" s="18"/>
      <c r="E58" s="29"/>
      <c r="F58" s="29"/>
    </row>
    <row r="59" spans="1:6">
      <c r="A59" s="171"/>
      <c r="B59" s="29"/>
      <c r="C59" s="29"/>
      <c r="D59" s="19" t="s">
        <v>103</v>
      </c>
      <c r="E59" s="30">
        <f>E47+E57</f>
        <v>29854156.690000001</v>
      </c>
      <c r="F59" s="30">
        <f>F47+F57</f>
        <v>27953433.089999996</v>
      </c>
    </row>
    <row r="60" spans="1:6">
      <c r="A60" s="172" t="s">
        <v>104</v>
      </c>
      <c r="B60" s="30">
        <f>SUM(B50:B58)</f>
        <v>263860167.07999998</v>
      </c>
      <c r="C60" s="30">
        <f>SUM(C50:C58)</f>
        <v>257745282.71999997</v>
      </c>
      <c r="D60" s="18"/>
      <c r="E60" s="29"/>
      <c r="F60" s="29"/>
    </row>
    <row r="61" spans="1:6">
      <c r="A61" s="171"/>
      <c r="B61" s="29"/>
      <c r="C61" s="29"/>
      <c r="D61" s="21" t="s">
        <v>105</v>
      </c>
      <c r="E61" s="29"/>
      <c r="F61" s="29"/>
    </row>
    <row r="62" spans="1:6">
      <c r="A62" s="172" t="s">
        <v>106</v>
      </c>
      <c r="B62" s="30">
        <f>SUM(B47+B60)</f>
        <v>312454347.51999998</v>
      </c>
      <c r="C62" s="30">
        <f>SUM(C47+C60)</f>
        <v>297887932.30999994</v>
      </c>
      <c r="D62" s="18"/>
      <c r="E62" s="29"/>
      <c r="F62" s="29"/>
    </row>
    <row r="63" spans="1:6">
      <c r="A63" s="171"/>
      <c r="B63" s="26"/>
      <c r="C63" s="26"/>
      <c r="D63" s="22" t="s">
        <v>107</v>
      </c>
      <c r="E63" s="28">
        <f>SUM(E64:E66)</f>
        <v>15659974.020000001</v>
      </c>
      <c r="F63" s="28">
        <f>SUM(F64:F66)</f>
        <v>13961399.020000001</v>
      </c>
    </row>
    <row r="64" spans="1:6">
      <c r="A64" s="171"/>
      <c r="B64" s="26"/>
      <c r="C64" s="26"/>
      <c r="D64" s="23" t="s">
        <v>108</v>
      </c>
      <c r="E64" s="31">
        <v>13219878.880000001</v>
      </c>
      <c r="F64" s="31">
        <v>13219878.880000001</v>
      </c>
    </row>
    <row r="65" spans="1:6">
      <c r="A65" s="171"/>
      <c r="B65" s="26"/>
      <c r="C65" s="26"/>
      <c r="D65" s="24" t="s">
        <v>109</v>
      </c>
      <c r="E65" s="31">
        <v>2440095.14</v>
      </c>
      <c r="F65" s="31">
        <v>741520.14</v>
      </c>
    </row>
    <row r="66" spans="1:6">
      <c r="A66" s="171"/>
      <c r="B66" s="26"/>
      <c r="C66" s="26"/>
      <c r="D66" s="23" t="s">
        <v>110</v>
      </c>
      <c r="E66" s="31">
        <v>0</v>
      </c>
      <c r="F66" s="31">
        <v>0</v>
      </c>
    </row>
    <row r="67" spans="1:6">
      <c r="A67" s="171"/>
      <c r="B67" s="26"/>
      <c r="C67" s="26"/>
      <c r="D67" s="18"/>
      <c r="E67" s="29"/>
      <c r="F67" s="29"/>
    </row>
    <row r="68" spans="1:6">
      <c r="A68" s="171"/>
      <c r="B68" s="26"/>
      <c r="C68" s="26"/>
      <c r="D68" s="22" t="s">
        <v>111</v>
      </c>
      <c r="E68" s="28">
        <f>SUM(E69:E73)</f>
        <v>266940216.81</v>
      </c>
      <c r="F68" s="28">
        <f>SUM(F69:F73)</f>
        <v>255973100.19999999</v>
      </c>
    </row>
    <row r="69" spans="1:6">
      <c r="A69" s="13"/>
      <c r="B69" s="26"/>
      <c r="C69" s="26"/>
      <c r="D69" s="23" t="s">
        <v>112</v>
      </c>
      <c r="E69" s="31">
        <v>31483508.75</v>
      </c>
      <c r="F69" s="31">
        <v>22778540.449999999</v>
      </c>
    </row>
    <row r="70" spans="1:6">
      <c r="A70" s="13"/>
      <c r="B70" s="26"/>
      <c r="C70" s="26"/>
      <c r="D70" s="23" t="s">
        <v>113</v>
      </c>
      <c r="E70" s="31">
        <v>235456708.06</v>
      </c>
      <c r="F70" s="31">
        <v>233194559.75</v>
      </c>
    </row>
    <row r="71" spans="1:6">
      <c r="A71" s="13"/>
      <c r="B71" s="26"/>
      <c r="C71" s="26"/>
      <c r="D71" s="23" t="s">
        <v>114</v>
      </c>
      <c r="E71" s="31">
        <v>0</v>
      </c>
      <c r="F71" s="31">
        <v>0</v>
      </c>
    </row>
    <row r="72" spans="1:6">
      <c r="A72" s="13"/>
      <c r="B72" s="26"/>
      <c r="C72" s="26"/>
      <c r="D72" s="23" t="s">
        <v>115</v>
      </c>
      <c r="E72" s="31">
        <v>0</v>
      </c>
      <c r="F72" s="31">
        <v>0</v>
      </c>
    </row>
    <row r="73" spans="1:6">
      <c r="A73" s="13"/>
      <c r="B73" s="26"/>
      <c r="C73" s="26"/>
      <c r="D73" s="23" t="s">
        <v>116</v>
      </c>
      <c r="E73" s="31">
        <v>0</v>
      </c>
      <c r="F73" s="31">
        <v>0</v>
      </c>
    </row>
    <row r="74" spans="1:6">
      <c r="A74" s="13"/>
      <c r="B74" s="26"/>
      <c r="C74" s="26"/>
      <c r="D74" s="18"/>
      <c r="E74" s="29"/>
      <c r="F74" s="29"/>
    </row>
    <row r="75" spans="1:6">
      <c r="A75" s="13"/>
      <c r="B75" s="26"/>
      <c r="C75" s="26"/>
      <c r="D75" s="22" t="s">
        <v>117</v>
      </c>
      <c r="E75" s="28">
        <f>E76+E77</f>
        <v>0</v>
      </c>
      <c r="F75" s="28">
        <f>F76+F77</f>
        <v>0</v>
      </c>
    </row>
    <row r="76" spans="1:6">
      <c r="A76" s="13"/>
      <c r="B76" s="26"/>
      <c r="C76" s="26"/>
      <c r="D76" s="16" t="s">
        <v>118</v>
      </c>
      <c r="E76" s="31">
        <v>0</v>
      </c>
      <c r="F76" s="31">
        <v>0</v>
      </c>
    </row>
    <row r="77" spans="1:6">
      <c r="A77" s="13"/>
      <c r="B77" s="26"/>
      <c r="C77" s="26"/>
      <c r="D77" s="16" t="s">
        <v>119</v>
      </c>
      <c r="E77" s="31">
        <v>0</v>
      </c>
      <c r="F77" s="31">
        <v>0</v>
      </c>
    </row>
    <row r="78" spans="1:6">
      <c r="A78" s="13"/>
      <c r="B78" s="26"/>
      <c r="C78" s="26"/>
      <c r="D78" s="18"/>
      <c r="E78" s="29"/>
      <c r="F78" s="29"/>
    </row>
    <row r="79" spans="1:6">
      <c r="A79" s="13"/>
      <c r="B79" s="26"/>
      <c r="C79" s="26"/>
      <c r="D79" s="19" t="s">
        <v>120</v>
      </c>
      <c r="E79" s="30">
        <f>E63+E68+E75</f>
        <v>282600190.82999998</v>
      </c>
      <c r="F79" s="30">
        <f>F63+F68+F75</f>
        <v>269934499.21999997</v>
      </c>
    </row>
    <row r="80" spans="1:6">
      <c r="A80" s="13"/>
      <c r="B80" s="26"/>
      <c r="C80" s="26"/>
      <c r="D80" s="18"/>
      <c r="E80" s="29"/>
      <c r="F80" s="29"/>
    </row>
    <row r="81" spans="1:6">
      <c r="A81" s="13"/>
      <c r="B81" s="26"/>
      <c r="C81" s="26"/>
      <c r="D81" s="19" t="s">
        <v>121</v>
      </c>
      <c r="E81" s="30">
        <f>E59+E79</f>
        <v>312454347.51999998</v>
      </c>
      <c r="F81" s="30">
        <f>F59+F79</f>
        <v>297887932.30999994</v>
      </c>
    </row>
    <row r="82" spans="1:6">
      <c r="A82" s="14"/>
      <c r="B82" s="27"/>
      <c r="C82" s="27"/>
      <c r="D82" s="25"/>
      <c r="E82" s="25"/>
      <c r="F82" s="2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3.937007874015748E-2" right="3.937007874015748E-2" top="0.74803149606299213" bottom="0.74803149606299213" header="0.31496062992125984" footer="0.31496062992125984"/>
  <pageSetup scale="45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4" workbookViewId="0">
      <selection activeCell="C61" sqref="C61"/>
    </sheetView>
  </sheetViews>
  <sheetFormatPr baseColWidth="10" defaultRowHeight="12.75"/>
  <cols>
    <col min="1" max="1" width="81.42578125" style="125" customWidth="1"/>
    <col min="2" max="2" width="20.7109375" style="125" customWidth="1"/>
    <col min="3" max="3" width="19.140625" style="125" customWidth="1"/>
    <col min="4" max="4" width="19.42578125" style="125" customWidth="1"/>
    <col min="5" max="7" width="20.7109375" style="125" customWidth="1"/>
    <col min="8" max="16384" width="11.42578125" style="125"/>
  </cols>
  <sheetData>
    <row r="1" spans="1:7" ht="21">
      <c r="A1" s="235" t="s">
        <v>507</v>
      </c>
      <c r="B1" s="235"/>
      <c r="C1" s="235"/>
      <c r="D1" s="235"/>
      <c r="E1" s="235"/>
      <c r="F1" s="235"/>
      <c r="G1" s="235"/>
    </row>
    <row r="2" spans="1:7" ht="15">
      <c r="A2" s="236" t="s">
        <v>508</v>
      </c>
      <c r="B2" s="237"/>
      <c r="C2" s="237"/>
      <c r="D2" s="237"/>
      <c r="E2" s="237"/>
      <c r="F2" s="237"/>
      <c r="G2" s="238"/>
    </row>
    <row r="3" spans="1:7" ht="15">
      <c r="A3" s="239" t="s">
        <v>509</v>
      </c>
      <c r="B3" s="240"/>
      <c r="C3" s="240"/>
      <c r="D3" s="240"/>
      <c r="E3" s="240"/>
      <c r="F3" s="240"/>
      <c r="G3" s="241"/>
    </row>
    <row r="4" spans="1:7" ht="15">
      <c r="A4" s="239" t="s">
        <v>2</v>
      </c>
      <c r="B4" s="240"/>
      <c r="C4" s="240"/>
      <c r="D4" s="240"/>
      <c r="E4" s="240"/>
      <c r="F4" s="240"/>
      <c r="G4" s="241"/>
    </row>
    <row r="5" spans="1:7" ht="15">
      <c r="A5" s="239" t="s">
        <v>510</v>
      </c>
      <c r="B5" s="240"/>
      <c r="C5" s="240"/>
      <c r="D5" s="240"/>
      <c r="E5" s="240"/>
      <c r="F5" s="240"/>
      <c r="G5" s="241"/>
    </row>
    <row r="6" spans="1:7" ht="15">
      <c r="A6" s="242" t="s">
        <v>511</v>
      </c>
      <c r="B6" s="156"/>
      <c r="C6" s="233">
        <v>2023</v>
      </c>
      <c r="D6" s="233">
        <v>2024</v>
      </c>
      <c r="E6" s="233">
        <v>2025</v>
      </c>
      <c r="F6" s="233">
        <v>2026</v>
      </c>
      <c r="G6" s="233">
        <v>2027</v>
      </c>
    </row>
    <row r="7" spans="1:7" ht="45">
      <c r="A7" s="243"/>
      <c r="B7" s="157" t="s">
        <v>626</v>
      </c>
      <c r="C7" s="234"/>
      <c r="D7" s="234"/>
      <c r="E7" s="234"/>
      <c r="F7" s="234"/>
      <c r="G7" s="234"/>
    </row>
    <row r="8" spans="1:7" ht="15">
      <c r="A8" s="126" t="s">
        <v>512</v>
      </c>
      <c r="B8" s="256">
        <f>SUM(B9:B20)</f>
        <v>128446200</v>
      </c>
      <c r="C8" s="256">
        <f t="shared" ref="C8:G8" si="0">SUM(C9:C20)</f>
        <v>132299586</v>
      </c>
      <c r="D8" s="256">
        <f t="shared" si="0"/>
        <v>136268573.57999998</v>
      </c>
      <c r="E8" s="256">
        <f t="shared" si="0"/>
        <v>140356630.78740001</v>
      </c>
      <c r="F8" s="256">
        <f t="shared" si="0"/>
        <v>144567329.71102202</v>
      </c>
      <c r="G8" s="256">
        <f t="shared" si="0"/>
        <v>148904349.60235268</v>
      </c>
    </row>
    <row r="9" spans="1:7" ht="15">
      <c r="A9" s="128" t="s">
        <v>237</v>
      </c>
      <c r="B9" s="71">
        <f>+'F5'!$B$9</f>
        <v>22605000</v>
      </c>
      <c r="C9" s="71">
        <f>+B9*3%+B9</f>
        <v>23283150</v>
      </c>
      <c r="D9" s="71">
        <f t="shared" ref="D9:G9" si="1">+C9*3%+C9</f>
        <v>23981644.5</v>
      </c>
      <c r="E9" s="71">
        <f t="shared" si="1"/>
        <v>24701093.835000001</v>
      </c>
      <c r="F9" s="71">
        <f t="shared" si="1"/>
        <v>25442126.650049999</v>
      </c>
      <c r="G9" s="71">
        <f t="shared" si="1"/>
        <v>26205390.4495515</v>
      </c>
    </row>
    <row r="10" spans="1:7" ht="15">
      <c r="A10" s="128" t="s">
        <v>238</v>
      </c>
      <c r="B10" s="71">
        <v>0</v>
      </c>
      <c r="C10" s="71">
        <f t="shared" ref="C10:G17" si="2">+B10*3%+B10</f>
        <v>0</v>
      </c>
      <c r="D10" s="71">
        <f t="shared" si="2"/>
        <v>0</v>
      </c>
      <c r="E10" s="71">
        <f t="shared" si="2"/>
        <v>0</v>
      </c>
      <c r="F10" s="71">
        <f t="shared" si="2"/>
        <v>0</v>
      </c>
      <c r="G10" s="71">
        <f t="shared" si="2"/>
        <v>0</v>
      </c>
    </row>
    <row r="11" spans="1:7" ht="15">
      <c r="A11" s="128" t="s">
        <v>239</v>
      </c>
      <c r="B11" s="71">
        <v>200000</v>
      </c>
      <c r="C11" s="71">
        <f t="shared" si="2"/>
        <v>206000</v>
      </c>
      <c r="D11" s="71">
        <f t="shared" si="2"/>
        <v>212180</v>
      </c>
      <c r="E11" s="71">
        <f t="shared" si="2"/>
        <v>218545.4</v>
      </c>
      <c r="F11" s="71">
        <f t="shared" si="2"/>
        <v>225101.76199999999</v>
      </c>
      <c r="G11" s="71">
        <f t="shared" si="2"/>
        <v>231854.81485999998</v>
      </c>
    </row>
    <row r="12" spans="1:7" ht="15">
      <c r="A12" s="128" t="s">
        <v>513</v>
      </c>
      <c r="B12" s="71">
        <v>10775000</v>
      </c>
      <c r="C12" s="71">
        <f t="shared" si="2"/>
        <v>11098250</v>
      </c>
      <c r="D12" s="71">
        <f t="shared" si="2"/>
        <v>11431197.5</v>
      </c>
      <c r="E12" s="71">
        <f t="shared" si="2"/>
        <v>11774133.425000001</v>
      </c>
      <c r="F12" s="71">
        <f t="shared" si="2"/>
        <v>12127357.427750001</v>
      </c>
      <c r="G12" s="71">
        <f t="shared" si="2"/>
        <v>12491178.1505825</v>
      </c>
    </row>
    <row r="13" spans="1:7" ht="15">
      <c r="A13" s="128" t="s">
        <v>241</v>
      </c>
      <c r="B13" s="71">
        <v>167100</v>
      </c>
      <c r="C13" s="71">
        <f t="shared" si="2"/>
        <v>172113</v>
      </c>
      <c r="D13" s="71">
        <f t="shared" si="2"/>
        <v>177276.39</v>
      </c>
      <c r="E13" s="71">
        <f t="shared" si="2"/>
        <v>182594.68170000002</v>
      </c>
      <c r="F13" s="71">
        <f t="shared" si="2"/>
        <v>188072.52215100001</v>
      </c>
      <c r="G13" s="71">
        <f t="shared" si="2"/>
        <v>193714.69781553</v>
      </c>
    </row>
    <row r="14" spans="1:7" ht="15">
      <c r="A14" s="128" t="s">
        <v>242</v>
      </c>
      <c r="B14" s="71">
        <v>1354100</v>
      </c>
      <c r="C14" s="71">
        <f t="shared" si="2"/>
        <v>1394723</v>
      </c>
      <c r="D14" s="71">
        <f t="shared" si="2"/>
        <v>1436564.69</v>
      </c>
      <c r="E14" s="71">
        <f t="shared" si="2"/>
        <v>1479661.6306999999</v>
      </c>
      <c r="F14" s="71">
        <f t="shared" si="2"/>
        <v>1524051.4796209999</v>
      </c>
      <c r="G14" s="71">
        <f t="shared" si="2"/>
        <v>1569773.0240096299</v>
      </c>
    </row>
    <row r="15" spans="1:7" ht="15">
      <c r="A15" s="128" t="s">
        <v>514</v>
      </c>
      <c r="B15" s="71">
        <v>0</v>
      </c>
      <c r="C15" s="71">
        <f t="shared" si="2"/>
        <v>0</v>
      </c>
      <c r="D15" s="71">
        <f t="shared" si="2"/>
        <v>0</v>
      </c>
      <c r="E15" s="71">
        <f t="shared" si="2"/>
        <v>0</v>
      </c>
      <c r="F15" s="71">
        <f t="shared" si="2"/>
        <v>0</v>
      </c>
      <c r="G15" s="71">
        <f t="shared" si="2"/>
        <v>0</v>
      </c>
    </row>
    <row r="16" spans="1:7" ht="15">
      <c r="A16" s="128" t="s">
        <v>515</v>
      </c>
      <c r="B16" s="54">
        <v>92100000</v>
      </c>
      <c r="C16" s="71">
        <f t="shared" si="2"/>
        <v>94863000</v>
      </c>
      <c r="D16" s="71">
        <f t="shared" si="2"/>
        <v>97708890</v>
      </c>
      <c r="E16" s="71">
        <f t="shared" si="2"/>
        <v>100640156.7</v>
      </c>
      <c r="F16" s="71">
        <f t="shared" si="2"/>
        <v>103659361.40100001</v>
      </c>
      <c r="G16" s="71">
        <f t="shared" si="2"/>
        <v>106769142.24303001</v>
      </c>
    </row>
    <row r="17" spans="1:7" ht="15">
      <c r="A17" s="130" t="s">
        <v>516</v>
      </c>
      <c r="B17" s="129">
        <v>1245000</v>
      </c>
      <c r="C17" s="71">
        <f t="shared" si="2"/>
        <v>1282350</v>
      </c>
      <c r="D17" s="71">
        <f t="shared" si="2"/>
        <v>1320820.5</v>
      </c>
      <c r="E17" s="71">
        <f t="shared" si="2"/>
        <v>1360445.115</v>
      </c>
      <c r="F17" s="71">
        <f t="shared" si="2"/>
        <v>1401258.46845</v>
      </c>
      <c r="G17" s="71">
        <f t="shared" si="2"/>
        <v>1443296.2225035001</v>
      </c>
    </row>
    <row r="18" spans="1:7">
      <c r="A18" s="128" t="s">
        <v>262</v>
      </c>
      <c r="B18" s="129">
        <v>0</v>
      </c>
      <c r="C18" s="129">
        <f t="shared" ref="C18:C20" si="3">+B18*3%</f>
        <v>0</v>
      </c>
      <c r="D18" s="129">
        <v>0</v>
      </c>
      <c r="E18" s="129">
        <v>0</v>
      </c>
      <c r="F18" s="129">
        <v>0</v>
      </c>
      <c r="G18" s="129">
        <v>0</v>
      </c>
    </row>
    <row r="19" spans="1:7">
      <c r="A19" s="128" t="s">
        <v>263</v>
      </c>
      <c r="B19" s="129">
        <v>0</v>
      </c>
      <c r="C19" s="129">
        <f t="shared" si="3"/>
        <v>0</v>
      </c>
      <c r="D19" s="129">
        <v>0</v>
      </c>
      <c r="E19" s="129">
        <v>0</v>
      </c>
      <c r="F19" s="129">
        <v>0</v>
      </c>
      <c r="G19" s="129">
        <v>0</v>
      </c>
    </row>
    <row r="20" spans="1:7">
      <c r="A20" s="128" t="s">
        <v>517</v>
      </c>
      <c r="B20" s="129">
        <v>0</v>
      </c>
      <c r="C20" s="129">
        <f t="shared" si="3"/>
        <v>0</v>
      </c>
      <c r="D20" s="129">
        <v>0</v>
      </c>
      <c r="E20" s="129">
        <v>0</v>
      </c>
      <c r="F20" s="129">
        <v>0</v>
      </c>
      <c r="G20" s="129">
        <v>0</v>
      </c>
    </row>
    <row r="21" spans="1:7">
      <c r="A21" s="131"/>
      <c r="B21" s="131"/>
      <c r="C21" s="131"/>
      <c r="D21" s="131"/>
      <c r="E21" s="131"/>
      <c r="F21" s="131"/>
      <c r="G21" s="131"/>
    </row>
    <row r="22" spans="1:7" ht="15">
      <c r="A22" s="132" t="s">
        <v>518</v>
      </c>
      <c r="B22" s="257">
        <f>SUM(B23:B27)</f>
        <v>62000000</v>
      </c>
      <c r="C22" s="257">
        <f t="shared" ref="C22:G22" si="4">SUM(C23:C27)</f>
        <v>63860000</v>
      </c>
      <c r="D22" s="257">
        <f t="shared" si="4"/>
        <v>65775800</v>
      </c>
      <c r="E22" s="257">
        <f t="shared" si="4"/>
        <v>67749074</v>
      </c>
      <c r="F22" s="257">
        <f t="shared" si="4"/>
        <v>69781546.219999999</v>
      </c>
      <c r="G22" s="257">
        <f t="shared" si="4"/>
        <v>71874992.606600001</v>
      </c>
    </row>
    <row r="23" spans="1:7">
      <c r="A23" s="128" t="s">
        <v>519</v>
      </c>
      <c r="B23" s="258">
        <v>62000000</v>
      </c>
      <c r="C23" s="258">
        <f>+B23*3%+B23</f>
        <v>63860000</v>
      </c>
      <c r="D23" s="258">
        <f t="shared" ref="D23:G23" si="5">+C23*3%+C23</f>
        <v>65775800</v>
      </c>
      <c r="E23" s="258">
        <f t="shared" si="5"/>
        <v>67749074</v>
      </c>
      <c r="F23" s="258">
        <f t="shared" si="5"/>
        <v>69781546.219999999</v>
      </c>
      <c r="G23" s="258">
        <f t="shared" si="5"/>
        <v>71874992.606600001</v>
      </c>
    </row>
    <row r="24" spans="1:7">
      <c r="A24" s="128" t="s">
        <v>520</v>
      </c>
      <c r="B24" s="258">
        <v>0</v>
      </c>
      <c r="C24" s="258">
        <f t="shared" ref="C24:G24" si="6">+B24*3%+B24</f>
        <v>0</v>
      </c>
      <c r="D24" s="258">
        <f t="shared" si="6"/>
        <v>0</v>
      </c>
      <c r="E24" s="258">
        <f t="shared" si="6"/>
        <v>0</v>
      </c>
      <c r="F24" s="258">
        <f t="shared" si="6"/>
        <v>0</v>
      </c>
      <c r="G24" s="258">
        <f t="shared" si="6"/>
        <v>0</v>
      </c>
    </row>
    <row r="25" spans="1:7">
      <c r="A25" s="128" t="s">
        <v>521</v>
      </c>
      <c r="B25" s="258">
        <v>0</v>
      </c>
      <c r="C25" s="258">
        <f t="shared" ref="C25:G25" si="7">+B25*3%+B25</f>
        <v>0</v>
      </c>
      <c r="D25" s="258">
        <f t="shared" si="7"/>
        <v>0</v>
      </c>
      <c r="E25" s="258">
        <f t="shared" si="7"/>
        <v>0</v>
      </c>
      <c r="F25" s="258">
        <f t="shared" si="7"/>
        <v>0</v>
      </c>
      <c r="G25" s="258">
        <f t="shared" si="7"/>
        <v>0</v>
      </c>
    </row>
    <row r="26" spans="1:7">
      <c r="A26" s="133" t="s">
        <v>288</v>
      </c>
      <c r="B26" s="258">
        <v>0</v>
      </c>
      <c r="C26" s="258">
        <f t="shared" ref="C26:G26" si="8">+B26*3%+B26</f>
        <v>0</v>
      </c>
      <c r="D26" s="258">
        <f t="shared" si="8"/>
        <v>0</v>
      </c>
      <c r="E26" s="258">
        <f t="shared" si="8"/>
        <v>0</v>
      </c>
      <c r="F26" s="258">
        <f t="shared" si="8"/>
        <v>0</v>
      </c>
      <c r="G26" s="258">
        <f t="shared" si="8"/>
        <v>0</v>
      </c>
    </row>
    <row r="27" spans="1:7">
      <c r="A27" s="128" t="s">
        <v>289</v>
      </c>
      <c r="B27" s="258">
        <v>0</v>
      </c>
      <c r="C27" s="258">
        <f t="shared" ref="C27:G27" si="9">+B27*3%+B27</f>
        <v>0</v>
      </c>
      <c r="D27" s="258">
        <f t="shared" si="9"/>
        <v>0</v>
      </c>
      <c r="E27" s="258">
        <f t="shared" si="9"/>
        <v>0</v>
      </c>
      <c r="F27" s="258">
        <f t="shared" si="9"/>
        <v>0</v>
      </c>
      <c r="G27" s="258">
        <f t="shared" si="9"/>
        <v>0</v>
      </c>
    </row>
    <row r="28" spans="1:7">
      <c r="A28" s="131"/>
      <c r="B28" s="259"/>
      <c r="C28" s="259"/>
      <c r="D28" s="259"/>
      <c r="E28" s="259"/>
      <c r="F28" s="259"/>
      <c r="G28" s="259"/>
    </row>
    <row r="29" spans="1:7" ht="15">
      <c r="A29" s="132" t="s">
        <v>522</v>
      </c>
      <c r="B29" s="257">
        <f>B30</f>
        <v>0</v>
      </c>
      <c r="C29" s="257">
        <f t="shared" ref="C29:G29" si="10">C30</f>
        <v>4635000</v>
      </c>
      <c r="D29" s="257">
        <f t="shared" si="10"/>
        <v>4774050</v>
      </c>
      <c r="E29" s="257">
        <f t="shared" si="10"/>
        <v>4917271.5</v>
      </c>
      <c r="F29" s="257">
        <f t="shared" si="10"/>
        <v>5064789.6449999996</v>
      </c>
      <c r="G29" s="257">
        <f t="shared" si="10"/>
        <v>5216733.3343499992</v>
      </c>
    </row>
    <row r="30" spans="1:7">
      <c r="A30" s="128" t="s">
        <v>292</v>
      </c>
      <c r="B30" s="258"/>
      <c r="C30" s="258">
        <v>4635000</v>
      </c>
      <c r="D30" s="258">
        <v>4774050</v>
      </c>
      <c r="E30" s="258">
        <v>4917271.5</v>
      </c>
      <c r="F30" s="258">
        <v>5064789.6449999996</v>
      </c>
      <c r="G30" s="258">
        <v>5216733.3343499992</v>
      </c>
    </row>
    <row r="31" spans="1:7">
      <c r="A31" s="131"/>
      <c r="B31" s="259"/>
      <c r="C31" s="259"/>
      <c r="D31" s="259"/>
      <c r="E31" s="259"/>
      <c r="F31" s="259"/>
      <c r="G31" s="259"/>
    </row>
    <row r="32" spans="1:7" ht="15">
      <c r="A32" s="134" t="s">
        <v>523</v>
      </c>
      <c r="B32" s="257">
        <f>B29+B22+B8</f>
        <v>190446200</v>
      </c>
      <c r="C32" s="257">
        <f t="shared" ref="C32:F32" si="11">C29+C22+C8</f>
        <v>200794586</v>
      </c>
      <c r="D32" s="257">
        <f t="shared" si="11"/>
        <v>206818423.57999998</v>
      </c>
      <c r="E32" s="257">
        <f t="shared" si="11"/>
        <v>213022976.28740001</v>
      </c>
      <c r="F32" s="257">
        <f t="shared" si="11"/>
        <v>219413665.57602203</v>
      </c>
      <c r="G32" s="257">
        <f>G29+G22+G8</f>
        <v>225996075.54330269</v>
      </c>
    </row>
    <row r="33" spans="1:7">
      <c r="A33" s="131"/>
      <c r="B33" s="259"/>
      <c r="C33" s="259"/>
      <c r="D33" s="259"/>
      <c r="E33" s="259"/>
      <c r="F33" s="259"/>
      <c r="G33" s="259"/>
    </row>
    <row r="34" spans="1:7" ht="15">
      <c r="A34" s="132" t="s">
        <v>294</v>
      </c>
      <c r="B34" s="260"/>
      <c r="C34" s="260"/>
      <c r="D34" s="260"/>
      <c r="E34" s="260"/>
      <c r="F34" s="260"/>
      <c r="G34" s="260"/>
    </row>
    <row r="35" spans="1:7">
      <c r="A35" s="135" t="s">
        <v>524</v>
      </c>
      <c r="B35" s="258"/>
      <c r="C35" s="258">
        <v>4635000</v>
      </c>
      <c r="D35" s="258">
        <v>4774050</v>
      </c>
      <c r="E35" s="258">
        <v>4917271.5</v>
      </c>
      <c r="F35" s="258">
        <v>5064789.6449999996</v>
      </c>
      <c r="G35" s="258">
        <v>5216733.3343499992</v>
      </c>
    </row>
    <row r="36" spans="1:7" ht="25.5">
      <c r="A36" s="135" t="s">
        <v>296</v>
      </c>
      <c r="B36" s="258">
        <v>0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</row>
    <row r="37" spans="1:7" ht="15">
      <c r="A37" s="132" t="s">
        <v>525</v>
      </c>
      <c r="B37" s="257">
        <f>B36+B35</f>
        <v>0</v>
      </c>
      <c r="C37" s="257">
        <f t="shared" ref="C37:F37" si="12">C36+C35</f>
        <v>4635000</v>
      </c>
      <c r="D37" s="257">
        <f t="shared" si="12"/>
        <v>4774050</v>
      </c>
      <c r="E37" s="257">
        <f t="shared" si="12"/>
        <v>4917271.5</v>
      </c>
      <c r="F37" s="257">
        <f t="shared" si="12"/>
        <v>5064789.6449999996</v>
      </c>
      <c r="G37" s="257">
        <f>G36+G35</f>
        <v>5216733.3343499992</v>
      </c>
    </row>
    <row r="38" spans="1:7">
      <c r="A38" s="137"/>
      <c r="B38" s="138"/>
      <c r="C38" s="138"/>
      <c r="D38" s="138"/>
      <c r="E38" s="138"/>
      <c r="F38" s="138"/>
      <c r="G38" s="138"/>
    </row>
    <row r="39" spans="1:7">
      <c r="A39" s="139"/>
      <c r="B39" s="139"/>
      <c r="C39" s="139"/>
      <c r="D39" s="139"/>
      <c r="E39" s="139"/>
      <c r="F39" s="139"/>
      <c r="G39" s="139"/>
    </row>
    <row r="40" spans="1:7">
      <c r="A40" s="139"/>
      <c r="B40" s="139"/>
      <c r="C40" s="139"/>
      <c r="D40" s="139"/>
      <c r="E40" s="139"/>
      <c r="F40" s="139"/>
      <c r="G40" s="139"/>
    </row>
    <row r="41" spans="1:7">
      <c r="A41" s="232"/>
      <c r="B41" s="232"/>
      <c r="C41" s="232"/>
      <c r="D41" s="232"/>
      <c r="E41" s="232"/>
      <c r="F41" s="232"/>
      <c r="G41" s="232"/>
    </row>
    <row r="42" spans="1:7">
      <c r="A42" s="139"/>
      <c r="B42" s="139"/>
      <c r="C42" s="139"/>
      <c r="D42" s="139"/>
      <c r="E42" s="139"/>
      <c r="F42" s="139"/>
      <c r="G42" s="139"/>
    </row>
    <row r="43" spans="1:7">
      <c r="A43" s="139"/>
      <c r="B43" s="139"/>
      <c r="C43" s="139"/>
      <c r="D43" s="139"/>
      <c r="E43" s="139"/>
      <c r="F43" s="139"/>
      <c r="G43" s="139"/>
    </row>
    <row r="44" spans="1:7">
      <c r="A44" s="139"/>
      <c r="B44" s="139"/>
      <c r="C44" s="139"/>
      <c r="D44" s="139"/>
      <c r="E44" s="139"/>
      <c r="F44" s="139"/>
      <c r="G44" s="139"/>
    </row>
    <row r="45" spans="1:7">
      <c r="A45" s="139"/>
      <c r="B45" s="139"/>
      <c r="C45" s="139"/>
      <c r="D45" s="139"/>
      <c r="E45" s="139"/>
      <c r="F45" s="139"/>
      <c r="G45" s="139"/>
    </row>
    <row r="46" spans="1:7">
      <c r="A46" s="139"/>
      <c r="B46" s="139"/>
      <c r="C46" s="139"/>
      <c r="D46" s="139"/>
      <c r="E46" s="139"/>
      <c r="F46" s="139"/>
      <c r="G46" s="139"/>
    </row>
    <row r="47" spans="1:7">
      <c r="A47" s="139"/>
      <c r="B47" s="139"/>
      <c r="C47" s="139"/>
      <c r="D47" s="139"/>
      <c r="E47" s="139"/>
      <c r="F47" s="139"/>
      <c r="G47" s="139"/>
    </row>
    <row r="48" spans="1:7">
      <c r="A48" s="139"/>
      <c r="B48" s="139"/>
      <c r="C48" s="139"/>
      <c r="D48" s="139"/>
      <c r="E48" s="139"/>
      <c r="F48" s="139"/>
      <c r="G48" s="139"/>
    </row>
  </sheetData>
  <mergeCells count="12">
    <mergeCell ref="A41:G41"/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0866141732283472" right="0.70866141732283472" top="0.74803149606299213" bottom="0.74803149606299213" header="0.31496062992125984" footer="0.31496062992125984"/>
  <pageSetup scale="60" orientation="landscape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1" workbookViewId="0">
      <selection activeCell="B47" sqref="B47"/>
    </sheetView>
  </sheetViews>
  <sheetFormatPr baseColWidth="10" defaultRowHeight="12.75"/>
  <cols>
    <col min="1" max="1" width="64" style="142" customWidth="1"/>
    <col min="2" max="2" width="17.28515625" style="142" customWidth="1"/>
    <col min="3" max="4" width="19.42578125" style="142" customWidth="1"/>
    <col min="5" max="5" width="18.85546875" style="142" customWidth="1"/>
    <col min="6" max="6" width="17.7109375" style="142" customWidth="1"/>
    <col min="7" max="7" width="16.42578125" style="142" customWidth="1"/>
    <col min="8" max="16384" width="11.42578125" style="125"/>
  </cols>
  <sheetData>
    <row r="1" spans="1:7" ht="21">
      <c r="A1" s="235" t="s">
        <v>526</v>
      </c>
      <c r="B1" s="235"/>
      <c r="C1" s="235"/>
      <c r="D1" s="235"/>
      <c r="E1" s="235"/>
      <c r="F1" s="235"/>
      <c r="G1" s="235"/>
    </row>
    <row r="2" spans="1:7" ht="15">
      <c r="A2" s="236" t="s">
        <v>508</v>
      </c>
      <c r="B2" s="237"/>
      <c r="C2" s="237"/>
      <c r="D2" s="237"/>
      <c r="E2" s="237"/>
      <c r="F2" s="237"/>
      <c r="G2" s="238"/>
    </row>
    <row r="3" spans="1:7" ht="15">
      <c r="A3" s="239" t="s">
        <v>527</v>
      </c>
      <c r="B3" s="240"/>
      <c r="C3" s="240"/>
      <c r="D3" s="240"/>
      <c r="E3" s="240"/>
      <c r="F3" s="240"/>
      <c r="G3" s="241"/>
    </row>
    <row r="4" spans="1:7" ht="15">
      <c r="A4" s="239" t="s">
        <v>2</v>
      </c>
      <c r="B4" s="240"/>
      <c r="C4" s="240"/>
      <c r="D4" s="240"/>
      <c r="E4" s="240"/>
      <c r="F4" s="240"/>
      <c r="G4" s="241"/>
    </row>
    <row r="5" spans="1:7" ht="15">
      <c r="A5" s="239" t="s">
        <v>510</v>
      </c>
      <c r="B5" s="240"/>
      <c r="C5" s="240"/>
      <c r="D5" s="240"/>
      <c r="E5" s="240"/>
      <c r="F5" s="240"/>
      <c r="G5" s="241"/>
    </row>
    <row r="6" spans="1:7" ht="15">
      <c r="A6" s="244" t="s">
        <v>528</v>
      </c>
      <c r="B6" s="156"/>
      <c r="C6" s="233">
        <v>2023</v>
      </c>
      <c r="D6" s="233">
        <v>2024</v>
      </c>
      <c r="E6" s="233">
        <v>2025</v>
      </c>
      <c r="F6" s="233">
        <v>2026</v>
      </c>
      <c r="G6" s="233">
        <v>2027</v>
      </c>
    </row>
    <row r="7" spans="1:7" ht="45">
      <c r="A7" s="245"/>
      <c r="B7" s="157" t="s">
        <v>627</v>
      </c>
      <c r="C7" s="234"/>
      <c r="D7" s="234"/>
      <c r="E7" s="234"/>
      <c r="F7" s="234"/>
      <c r="G7" s="234"/>
    </row>
    <row r="8" spans="1:7" ht="15">
      <c r="A8" s="126" t="s">
        <v>529</v>
      </c>
      <c r="B8" s="256">
        <f>SUM(B9:B17)</f>
        <v>128446200</v>
      </c>
      <c r="C8" s="256">
        <f t="shared" ref="C8:G8" si="0">SUM(C9:C17)</f>
        <v>132941817</v>
      </c>
      <c r="D8" s="256">
        <f t="shared" si="0"/>
        <v>137594780.595</v>
      </c>
      <c r="E8" s="256">
        <f t="shared" si="0"/>
        <v>142410597.91582498</v>
      </c>
      <c r="F8" s="256">
        <f t="shared" si="0"/>
        <v>147394968.84287885</v>
      </c>
      <c r="G8" s="256">
        <f t="shared" si="0"/>
        <v>152553792.75237963</v>
      </c>
    </row>
    <row r="9" spans="1:7">
      <c r="A9" s="128" t="s">
        <v>530</v>
      </c>
      <c r="B9" s="258">
        <f>+F6A!B11</f>
        <v>90988423.939999998</v>
      </c>
      <c r="C9" s="258">
        <f>+B9*3.5%+B9</f>
        <v>94173018.777899995</v>
      </c>
      <c r="D9" s="258">
        <f t="shared" ref="D9:G9" si="1">+C9*3.5%+C9</f>
        <v>97469074.435126498</v>
      </c>
      <c r="E9" s="258">
        <f t="shared" si="1"/>
        <v>100880492.04035592</v>
      </c>
      <c r="F9" s="258">
        <f t="shared" si="1"/>
        <v>104411309.26176837</v>
      </c>
      <c r="G9" s="258">
        <f t="shared" si="1"/>
        <v>108065705.08593026</v>
      </c>
    </row>
    <row r="10" spans="1:7">
      <c r="A10" s="128" t="s">
        <v>531</v>
      </c>
      <c r="B10" s="258">
        <f>+F6A!B19</f>
        <v>11734645.850000001</v>
      </c>
      <c r="C10" s="258">
        <f t="shared" ref="C10:G17" si="2">+B10*3.5%+B10</f>
        <v>12145358.454750001</v>
      </c>
      <c r="D10" s="258">
        <f t="shared" si="2"/>
        <v>12570446.000666251</v>
      </c>
      <c r="E10" s="258">
        <f t="shared" si="2"/>
        <v>13010411.610689571</v>
      </c>
      <c r="F10" s="258">
        <f t="shared" si="2"/>
        <v>13465776.017063707</v>
      </c>
      <c r="G10" s="258">
        <f t="shared" si="2"/>
        <v>13937078.177660936</v>
      </c>
    </row>
    <row r="11" spans="1:7">
      <c r="A11" s="128" t="s">
        <v>532</v>
      </c>
      <c r="B11" s="258">
        <f>+F6A!B29</f>
        <v>9950879.4800000004</v>
      </c>
      <c r="C11" s="258">
        <f t="shared" si="2"/>
        <v>10299160.2618</v>
      </c>
      <c r="D11" s="258">
        <f t="shared" si="2"/>
        <v>10659630.870963</v>
      </c>
      <c r="E11" s="258">
        <f t="shared" si="2"/>
        <v>11032717.951446705</v>
      </c>
      <c r="F11" s="258">
        <f t="shared" si="2"/>
        <v>11418863.07974734</v>
      </c>
      <c r="G11" s="258">
        <f t="shared" si="2"/>
        <v>11818523.287538497</v>
      </c>
    </row>
    <row r="12" spans="1:7">
      <c r="A12" s="128" t="s">
        <v>533</v>
      </c>
      <c r="B12" s="258">
        <f>+F6A!B39</f>
        <v>14405503.559999999</v>
      </c>
      <c r="C12" s="258">
        <f t="shared" si="2"/>
        <v>14909696.184599999</v>
      </c>
      <c r="D12" s="258">
        <f t="shared" si="2"/>
        <v>15431535.551060999</v>
      </c>
      <c r="E12" s="258">
        <f t="shared" si="2"/>
        <v>15971639.295348134</v>
      </c>
      <c r="F12" s="258">
        <f t="shared" si="2"/>
        <v>16530646.670685319</v>
      </c>
      <c r="G12" s="258">
        <f t="shared" si="2"/>
        <v>17109219.304159306</v>
      </c>
    </row>
    <row r="13" spans="1:7">
      <c r="A13" s="128" t="s">
        <v>534</v>
      </c>
      <c r="B13" s="258">
        <f>+F6A!B49</f>
        <v>908347.17</v>
      </c>
      <c r="C13" s="258">
        <f t="shared" si="2"/>
        <v>940139.32095000008</v>
      </c>
      <c r="D13" s="258">
        <f t="shared" si="2"/>
        <v>973044.1971832501</v>
      </c>
      <c r="E13" s="258">
        <f t="shared" si="2"/>
        <v>1007100.7440846638</v>
      </c>
      <c r="F13" s="258">
        <f t="shared" si="2"/>
        <v>1042349.2701276271</v>
      </c>
      <c r="G13" s="258">
        <f t="shared" si="2"/>
        <v>1078831.494582094</v>
      </c>
    </row>
    <row r="14" spans="1:7">
      <c r="A14" s="128" t="s">
        <v>535</v>
      </c>
      <c r="B14" s="258">
        <f>+F6A!B59</f>
        <v>200000</v>
      </c>
      <c r="C14" s="258">
        <f t="shared" si="2"/>
        <v>207000</v>
      </c>
      <c r="D14" s="258">
        <f t="shared" si="2"/>
        <v>214245</v>
      </c>
      <c r="E14" s="258">
        <f t="shared" si="2"/>
        <v>221743.57500000001</v>
      </c>
      <c r="F14" s="258">
        <f t="shared" si="2"/>
        <v>229504.60012500003</v>
      </c>
      <c r="G14" s="258">
        <f t="shared" si="2"/>
        <v>237537.26112937502</v>
      </c>
    </row>
    <row r="15" spans="1:7">
      <c r="A15" s="128" t="s">
        <v>536</v>
      </c>
      <c r="B15" s="258">
        <f>+F6A!B63</f>
        <v>0</v>
      </c>
      <c r="C15" s="258">
        <f t="shared" si="2"/>
        <v>0</v>
      </c>
      <c r="D15" s="258">
        <f t="shared" si="2"/>
        <v>0</v>
      </c>
      <c r="E15" s="258">
        <f t="shared" si="2"/>
        <v>0</v>
      </c>
      <c r="F15" s="258">
        <f t="shared" si="2"/>
        <v>0</v>
      </c>
      <c r="G15" s="258">
        <f t="shared" si="2"/>
        <v>0</v>
      </c>
    </row>
    <row r="16" spans="1:7">
      <c r="A16" s="128" t="s">
        <v>537</v>
      </c>
      <c r="B16" s="261">
        <f>+F6A!B72</f>
        <v>258400</v>
      </c>
      <c r="C16" s="258">
        <f t="shared" si="2"/>
        <v>267444</v>
      </c>
      <c r="D16" s="258">
        <f t="shared" si="2"/>
        <v>276804.53999999998</v>
      </c>
      <c r="E16" s="258">
        <f t="shared" si="2"/>
        <v>286492.69889999996</v>
      </c>
      <c r="F16" s="258">
        <f t="shared" si="2"/>
        <v>296519.94336149999</v>
      </c>
      <c r="G16" s="258">
        <f t="shared" si="2"/>
        <v>306898.14137915248</v>
      </c>
    </row>
    <row r="17" spans="1:7">
      <c r="A17" s="128" t="s">
        <v>538</v>
      </c>
      <c r="B17" s="258">
        <f>+F6A!B76</f>
        <v>0</v>
      </c>
      <c r="C17" s="258">
        <f t="shared" si="2"/>
        <v>0</v>
      </c>
      <c r="D17" s="258">
        <f t="shared" si="2"/>
        <v>0</v>
      </c>
      <c r="E17" s="258">
        <f t="shared" si="2"/>
        <v>0</v>
      </c>
      <c r="F17" s="258">
        <f t="shared" si="2"/>
        <v>0</v>
      </c>
      <c r="G17" s="258">
        <f t="shared" si="2"/>
        <v>0</v>
      </c>
    </row>
    <row r="18" spans="1:7">
      <c r="A18" s="140"/>
      <c r="B18" s="259"/>
      <c r="C18" s="259"/>
      <c r="D18" s="259"/>
      <c r="E18" s="259"/>
      <c r="F18" s="259"/>
      <c r="G18" s="259"/>
    </row>
    <row r="19" spans="1:7" ht="15">
      <c r="A19" s="132" t="s">
        <v>539</v>
      </c>
      <c r="B19" s="257">
        <f>SUM(B20:B28)</f>
        <v>62000000</v>
      </c>
      <c r="C19" s="257">
        <f t="shared" ref="C19:G19" si="3">SUM(C20:C28)</f>
        <v>64169999.999999993</v>
      </c>
      <c r="D19" s="257">
        <f t="shared" si="3"/>
        <v>66415950</v>
      </c>
      <c r="E19" s="257">
        <f t="shared" si="3"/>
        <v>68740508.25</v>
      </c>
      <c r="F19" s="257">
        <f t="shared" si="3"/>
        <v>71146426.038750008</v>
      </c>
      <c r="G19" s="257">
        <f t="shared" si="3"/>
        <v>73636550.950106248</v>
      </c>
    </row>
    <row r="20" spans="1:7">
      <c r="A20" s="128" t="s">
        <v>530</v>
      </c>
      <c r="B20" s="258">
        <f>+F6A!B86</f>
        <v>8415190.4800000004</v>
      </c>
      <c r="C20" s="258">
        <f>+B20*3.5%+B20</f>
        <v>8709722.1468000002</v>
      </c>
      <c r="D20" s="258">
        <f t="shared" ref="D20:G20" si="4">+C20*3.5%+C20</f>
        <v>9014562.4219380002</v>
      </c>
      <c r="E20" s="258">
        <f t="shared" si="4"/>
        <v>9330072.1067058295</v>
      </c>
      <c r="F20" s="258">
        <f t="shared" si="4"/>
        <v>9656624.6304405332</v>
      </c>
      <c r="G20" s="258">
        <f t="shared" si="4"/>
        <v>9994606.4925059527</v>
      </c>
    </row>
    <row r="21" spans="1:7">
      <c r="A21" s="128" t="s">
        <v>531</v>
      </c>
      <c r="B21" s="258">
        <f>+F6A!B94</f>
        <v>14620225.449999999</v>
      </c>
      <c r="C21" s="258">
        <f t="shared" ref="C21:G28" si="5">+B21*3.5%+B21</f>
        <v>15131933.34075</v>
      </c>
      <c r="D21" s="258">
        <f t="shared" si="5"/>
        <v>15661551.007676249</v>
      </c>
      <c r="E21" s="258">
        <f t="shared" si="5"/>
        <v>16209705.292944917</v>
      </c>
      <c r="F21" s="258">
        <f t="shared" si="5"/>
        <v>16777044.97819799</v>
      </c>
      <c r="G21" s="258">
        <f t="shared" si="5"/>
        <v>17364241.552434921</v>
      </c>
    </row>
    <row r="22" spans="1:7">
      <c r="A22" s="128" t="s">
        <v>532</v>
      </c>
      <c r="B22" s="258">
        <f>+F6A!B104</f>
        <v>13310649.92</v>
      </c>
      <c r="C22" s="258">
        <f t="shared" si="5"/>
        <v>13776522.667199999</v>
      </c>
      <c r="D22" s="258">
        <f t="shared" si="5"/>
        <v>14258700.960552</v>
      </c>
      <c r="E22" s="258">
        <f t="shared" si="5"/>
        <v>14757755.49417132</v>
      </c>
      <c r="F22" s="258">
        <f t="shared" si="5"/>
        <v>15274276.936467316</v>
      </c>
      <c r="G22" s="258">
        <f t="shared" si="5"/>
        <v>15808876.629243672</v>
      </c>
    </row>
    <row r="23" spans="1:7">
      <c r="A23" s="128" t="s">
        <v>533</v>
      </c>
      <c r="B23" s="258">
        <f>+F6A!B114</f>
        <v>6551468.7799999993</v>
      </c>
      <c r="C23" s="258">
        <f t="shared" si="5"/>
        <v>6780770.1872999994</v>
      </c>
      <c r="D23" s="258">
        <f t="shared" si="5"/>
        <v>7018097.1438554991</v>
      </c>
      <c r="E23" s="258">
        <f t="shared" si="5"/>
        <v>7263730.5438904418</v>
      </c>
      <c r="F23" s="258">
        <f t="shared" si="5"/>
        <v>7517961.112926607</v>
      </c>
      <c r="G23" s="258">
        <f t="shared" si="5"/>
        <v>7781089.7518790383</v>
      </c>
    </row>
    <row r="24" spans="1:7">
      <c r="A24" s="128" t="s">
        <v>534</v>
      </c>
      <c r="B24" s="258">
        <f>+F6A!B124</f>
        <v>102465.37</v>
      </c>
      <c r="C24" s="258">
        <f t="shared" si="5"/>
        <v>106051.65794999999</v>
      </c>
      <c r="D24" s="258">
        <f t="shared" si="5"/>
        <v>109763.46597824999</v>
      </c>
      <c r="E24" s="258">
        <f t="shared" si="5"/>
        <v>113605.18728748875</v>
      </c>
      <c r="F24" s="258">
        <f t="shared" si="5"/>
        <v>117581.36884255086</v>
      </c>
      <c r="G24" s="258">
        <f t="shared" si="5"/>
        <v>121696.71675204014</v>
      </c>
    </row>
    <row r="25" spans="1:7">
      <c r="A25" s="128" t="s">
        <v>535</v>
      </c>
      <c r="B25" s="258">
        <f>+F6A!B134</f>
        <v>19000000</v>
      </c>
      <c r="C25" s="258">
        <f t="shared" si="5"/>
        <v>19665000</v>
      </c>
      <c r="D25" s="258">
        <f t="shared" si="5"/>
        <v>20353275</v>
      </c>
      <c r="E25" s="258">
        <f t="shared" si="5"/>
        <v>21065639.625</v>
      </c>
      <c r="F25" s="258">
        <f t="shared" si="5"/>
        <v>21802937.011875</v>
      </c>
      <c r="G25" s="258">
        <f t="shared" si="5"/>
        <v>22566039.807290625</v>
      </c>
    </row>
    <row r="26" spans="1:7">
      <c r="A26" s="128" t="s">
        <v>536</v>
      </c>
      <c r="B26" s="258">
        <v>0</v>
      </c>
      <c r="C26" s="258">
        <f t="shared" si="5"/>
        <v>0</v>
      </c>
      <c r="D26" s="258">
        <f t="shared" si="5"/>
        <v>0</v>
      </c>
      <c r="E26" s="258">
        <f t="shared" si="5"/>
        <v>0</v>
      </c>
      <c r="F26" s="258">
        <f t="shared" si="5"/>
        <v>0</v>
      </c>
      <c r="G26" s="258">
        <f t="shared" si="5"/>
        <v>0</v>
      </c>
    </row>
    <row r="27" spans="1:7">
      <c r="A27" s="128" t="s">
        <v>540</v>
      </c>
      <c r="B27" s="258">
        <v>0</v>
      </c>
      <c r="C27" s="258">
        <f t="shared" si="5"/>
        <v>0</v>
      </c>
      <c r="D27" s="258">
        <f t="shared" si="5"/>
        <v>0</v>
      </c>
      <c r="E27" s="258">
        <f t="shared" si="5"/>
        <v>0</v>
      </c>
      <c r="F27" s="258">
        <f t="shared" si="5"/>
        <v>0</v>
      </c>
      <c r="G27" s="258">
        <f t="shared" si="5"/>
        <v>0</v>
      </c>
    </row>
    <row r="28" spans="1:7">
      <c r="A28" s="128" t="s">
        <v>538</v>
      </c>
      <c r="B28" s="258">
        <v>0</v>
      </c>
      <c r="C28" s="258">
        <f t="shared" si="5"/>
        <v>0</v>
      </c>
      <c r="D28" s="258">
        <f t="shared" si="5"/>
        <v>0</v>
      </c>
      <c r="E28" s="258">
        <f t="shared" si="5"/>
        <v>0</v>
      </c>
      <c r="F28" s="258">
        <f t="shared" si="5"/>
        <v>0</v>
      </c>
      <c r="G28" s="258">
        <f t="shared" si="5"/>
        <v>0</v>
      </c>
    </row>
    <row r="29" spans="1:7">
      <c r="A29" s="131"/>
      <c r="B29" s="259"/>
      <c r="C29" s="259"/>
      <c r="D29" s="259"/>
      <c r="E29" s="259"/>
      <c r="F29" s="259"/>
      <c r="G29" s="259"/>
    </row>
    <row r="30" spans="1:7" ht="15">
      <c r="A30" s="132" t="s">
        <v>541</v>
      </c>
      <c r="B30" s="257">
        <f>B8+B19</f>
        <v>190446200</v>
      </c>
      <c r="C30" s="257">
        <f t="shared" ref="C30:G30" si="6">C8+C19</f>
        <v>197111817</v>
      </c>
      <c r="D30" s="257">
        <f t="shared" si="6"/>
        <v>204010730.595</v>
      </c>
      <c r="E30" s="257">
        <f t="shared" si="6"/>
        <v>211151106.16582498</v>
      </c>
      <c r="F30" s="257">
        <f t="shared" si="6"/>
        <v>218541394.88162887</v>
      </c>
      <c r="G30" s="257">
        <f t="shared" si="6"/>
        <v>226190343.70248586</v>
      </c>
    </row>
    <row r="31" spans="1:7">
      <c r="A31" s="137"/>
      <c r="B31" s="137"/>
      <c r="C31" s="137"/>
      <c r="D31" s="137"/>
      <c r="E31" s="137"/>
      <c r="F31" s="137"/>
      <c r="G31" s="137"/>
    </row>
    <row r="33" spans="1:7">
      <c r="B33" s="184">
        <f>+B30-F6A!B160</f>
        <v>0</v>
      </c>
    </row>
    <row r="34" spans="1:7">
      <c r="A34" s="232"/>
      <c r="B34" s="232"/>
      <c r="C34" s="232"/>
      <c r="D34" s="232"/>
      <c r="E34" s="232"/>
      <c r="F34" s="232"/>
      <c r="G34" s="232"/>
    </row>
  </sheetData>
  <mergeCells count="12">
    <mergeCell ref="A34:G34"/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B15 B17:B30 C8:G30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0866141732283472" right="0.70866141732283472" top="0.74803149606299213" bottom="0.74803149606299213" header="0.31496062992125984" footer="0.31496062992125984"/>
  <pageSetup scale="70" orientation="landscape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8" workbookViewId="0">
      <selection activeCell="A49" sqref="A49:A50"/>
    </sheetView>
  </sheetViews>
  <sheetFormatPr baseColWidth="10" defaultRowHeight="12.75"/>
  <cols>
    <col min="1" max="1" width="71.28515625" style="125" customWidth="1"/>
    <col min="2" max="2" width="20.7109375" style="125" hidden="1" customWidth="1"/>
    <col min="3" max="3" width="16.7109375" style="125" customWidth="1"/>
    <col min="4" max="4" width="15" style="125" customWidth="1"/>
    <col min="5" max="5" width="18.5703125" style="125" customWidth="1"/>
    <col min="6" max="6" width="16.28515625" style="125" customWidth="1"/>
    <col min="7" max="8" width="16.5703125" style="125" customWidth="1"/>
    <col min="9" max="9" width="16.28515625" style="125" customWidth="1"/>
    <col min="10" max="16384" width="11.42578125" style="125"/>
  </cols>
  <sheetData>
    <row r="1" spans="1:9" ht="21">
      <c r="A1" s="235" t="s">
        <v>542</v>
      </c>
      <c r="B1" s="235"/>
      <c r="C1" s="235"/>
      <c r="D1" s="235"/>
      <c r="E1" s="235"/>
      <c r="F1" s="235"/>
      <c r="G1" s="235"/>
      <c r="H1" s="235"/>
      <c r="I1" s="235"/>
    </row>
    <row r="2" spans="1:9" ht="15">
      <c r="A2" s="236" t="s">
        <v>543</v>
      </c>
      <c r="B2" s="237"/>
      <c r="C2" s="237"/>
      <c r="D2" s="237"/>
      <c r="E2" s="237"/>
      <c r="F2" s="237"/>
      <c r="G2" s="237"/>
      <c r="H2" s="237"/>
      <c r="I2" s="238"/>
    </row>
    <row r="3" spans="1:9" ht="15">
      <c r="A3" s="239" t="s">
        <v>544</v>
      </c>
      <c r="B3" s="240"/>
      <c r="C3" s="240"/>
      <c r="D3" s="240"/>
      <c r="E3" s="240"/>
      <c r="F3" s="240"/>
      <c r="G3" s="240"/>
      <c r="H3" s="240"/>
      <c r="I3" s="241"/>
    </row>
    <row r="4" spans="1:9" ht="15">
      <c r="A4" s="247" t="s">
        <v>2</v>
      </c>
      <c r="B4" s="248"/>
      <c r="C4" s="248"/>
      <c r="D4" s="248"/>
      <c r="E4" s="248"/>
      <c r="F4" s="248"/>
      <c r="G4" s="248"/>
      <c r="H4" s="248"/>
      <c r="I4" s="249"/>
    </row>
    <row r="5" spans="1:9" ht="15">
      <c r="A5" s="250" t="s">
        <v>511</v>
      </c>
      <c r="B5" s="159" t="str">
        <f>ANIO2R</f>
        <v>2015 ¹ (c)</v>
      </c>
      <c r="C5" s="159" t="str">
        <f>ANIO1R</f>
        <v>2016 ¹ (c)</v>
      </c>
      <c r="D5" s="159"/>
      <c r="E5" s="159"/>
      <c r="F5" s="159"/>
      <c r="G5" s="159"/>
      <c r="H5" s="159"/>
      <c r="I5" s="156"/>
    </row>
    <row r="6" spans="1:9" ht="30">
      <c r="A6" s="251"/>
      <c r="B6" s="160"/>
      <c r="C6" s="160"/>
      <c r="D6" s="160">
        <v>2017</v>
      </c>
      <c r="E6" s="160">
        <v>2018</v>
      </c>
      <c r="F6" s="157">
        <v>2019</v>
      </c>
      <c r="G6" s="157">
        <v>2020</v>
      </c>
      <c r="H6" s="157">
        <v>2021</v>
      </c>
      <c r="I6" s="157" t="s">
        <v>628</v>
      </c>
    </row>
    <row r="7" spans="1:9" ht="15">
      <c r="A7" s="126" t="s">
        <v>545</v>
      </c>
      <c r="B7" s="127">
        <f t="shared" ref="B7:D7" si="0">SUM(B8:B19)</f>
        <v>83697332.730000004</v>
      </c>
      <c r="C7" s="256">
        <f t="shared" si="0"/>
        <v>92020547.169999987</v>
      </c>
      <c r="D7" s="256">
        <f t="shared" si="0"/>
        <v>105388476.86999999</v>
      </c>
      <c r="E7" s="256">
        <f>SUM(E8:E19)</f>
        <v>108481266.06999999</v>
      </c>
      <c r="F7" s="256">
        <f>SUM(F8:F19)</f>
        <v>133259295.38</v>
      </c>
      <c r="G7" s="256">
        <f>SUM(G8:G19)</f>
        <v>128929230.22</v>
      </c>
      <c r="H7" s="256">
        <f>SUM(H8:H19)</f>
        <v>139388146.28</v>
      </c>
      <c r="I7" s="256">
        <f>SUM(I8:I19)</f>
        <v>172173719.14000002</v>
      </c>
    </row>
    <row r="8" spans="1:9" ht="15">
      <c r="A8" s="128" t="s">
        <v>546</v>
      </c>
      <c r="B8" s="136">
        <v>12388446.619999999</v>
      </c>
      <c r="C8" s="258">
        <v>10511210.689999999</v>
      </c>
      <c r="D8" s="258">
        <v>13294507.52</v>
      </c>
      <c r="E8" s="258">
        <v>13879088.199999999</v>
      </c>
      <c r="F8" s="258">
        <v>20450153.960000001</v>
      </c>
      <c r="G8" s="258">
        <v>16585880.85</v>
      </c>
      <c r="H8" s="262">
        <f>+'F5'!E9</f>
        <v>29015597.359999999</v>
      </c>
      <c r="I8" s="262">
        <f>+'F5'!E9</f>
        <v>29015597.359999999</v>
      </c>
    </row>
    <row r="9" spans="1:9" ht="15">
      <c r="A9" s="128" t="s">
        <v>547</v>
      </c>
      <c r="B9" s="136">
        <v>0</v>
      </c>
      <c r="C9" s="258">
        <v>0</v>
      </c>
      <c r="D9" s="258"/>
      <c r="E9" s="258">
        <v>0</v>
      </c>
      <c r="F9" s="258"/>
      <c r="G9" s="258">
        <v>0</v>
      </c>
      <c r="H9" s="262">
        <v>0</v>
      </c>
      <c r="I9" s="262">
        <f>+'F5'!F10</f>
        <v>0</v>
      </c>
    </row>
    <row r="10" spans="1:9" ht="15">
      <c r="A10" s="128" t="s">
        <v>548</v>
      </c>
      <c r="B10" s="136">
        <v>1373989.48</v>
      </c>
      <c r="C10" s="258">
        <v>1137232.29</v>
      </c>
      <c r="D10" s="258">
        <v>671902.5</v>
      </c>
      <c r="E10" s="258">
        <v>26470</v>
      </c>
      <c r="F10" s="258">
        <v>628839.75</v>
      </c>
      <c r="G10" s="258">
        <v>1024763.55</v>
      </c>
      <c r="H10" s="262">
        <v>0</v>
      </c>
      <c r="I10" s="262">
        <f>+'F5'!E11</f>
        <v>1765620.98</v>
      </c>
    </row>
    <row r="11" spans="1:9" ht="15">
      <c r="A11" s="128" t="s">
        <v>549</v>
      </c>
      <c r="B11" s="136">
        <v>6095331.25</v>
      </c>
      <c r="C11" s="258">
        <v>6919336.5599999996</v>
      </c>
      <c r="D11" s="258">
        <v>8932630.4399999995</v>
      </c>
      <c r="E11" s="258">
        <v>8848331.3800000008</v>
      </c>
      <c r="F11" s="258">
        <v>10878871</v>
      </c>
      <c r="G11" s="258">
        <v>11963080.390000001</v>
      </c>
      <c r="H11" s="262">
        <f>+'F5'!E12</f>
        <v>3563485.4</v>
      </c>
      <c r="I11" s="262">
        <f>+'F5'!E12</f>
        <v>3563485.4</v>
      </c>
    </row>
    <row r="12" spans="1:9" ht="15">
      <c r="A12" s="128" t="s">
        <v>550</v>
      </c>
      <c r="B12" s="136">
        <v>660327.66</v>
      </c>
      <c r="C12" s="258">
        <v>2359244.58</v>
      </c>
      <c r="D12" s="258">
        <v>1932429.36</v>
      </c>
      <c r="E12" s="258">
        <v>1021652.95</v>
      </c>
      <c r="F12" s="258">
        <v>4081968.43</v>
      </c>
      <c r="G12" s="258">
        <v>72893.490000000005</v>
      </c>
      <c r="H12" s="262">
        <v>19345.25</v>
      </c>
      <c r="I12" s="262">
        <f>+'F5'!E13</f>
        <v>28063.26</v>
      </c>
    </row>
    <row r="13" spans="1:9" ht="15">
      <c r="A13" s="133" t="s">
        <v>551</v>
      </c>
      <c r="B13" s="136">
        <v>1430279.98</v>
      </c>
      <c r="C13" s="258">
        <v>2376611.8399999999</v>
      </c>
      <c r="D13" s="258">
        <v>2654189.9500000002</v>
      </c>
      <c r="E13" s="258">
        <v>1056479.51</v>
      </c>
      <c r="F13" s="258">
        <v>2193202.04</v>
      </c>
      <c r="G13" s="258">
        <v>1156402.22</v>
      </c>
      <c r="H13" s="262">
        <v>1103861.5900000001</v>
      </c>
      <c r="I13" s="262">
        <f>+'F5'!E14</f>
        <v>1242299.01</v>
      </c>
    </row>
    <row r="14" spans="1:9" ht="15">
      <c r="A14" s="128" t="s">
        <v>552</v>
      </c>
      <c r="B14" s="136">
        <v>0</v>
      </c>
      <c r="C14" s="258">
        <v>0</v>
      </c>
      <c r="D14" s="258"/>
      <c r="E14" s="258">
        <v>0</v>
      </c>
      <c r="F14" s="258"/>
      <c r="G14" s="258">
        <v>0</v>
      </c>
      <c r="H14" s="262">
        <v>0</v>
      </c>
      <c r="I14" s="262">
        <f>+'F5'!F15</f>
        <v>0</v>
      </c>
    </row>
    <row r="15" spans="1:9" ht="15">
      <c r="A15" s="128" t="s">
        <v>553</v>
      </c>
      <c r="B15" s="136">
        <v>61748957.740000002</v>
      </c>
      <c r="C15" s="258">
        <v>68716911.209999993</v>
      </c>
      <c r="D15" s="258">
        <v>77902817.099999994</v>
      </c>
      <c r="E15" s="258">
        <v>83649163.409999996</v>
      </c>
      <c r="F15" s="258">
        <v>94217704.540000007</v>
      </c>
      <c r="G15" s="258">
        <v>96447333.650000006</v>
      </c>
      <c r="H15" s="263">
        <v>93412912.049999997</v>
      </c>
      <c r="I15" s="262">
        <f>+'F5'!F16</f>
        <v>119856972.05</v>
      </c>
    </row>
    <row r="16" spans="1:9" ht="15">
      <c r="A16" s="128" t="s">
        <v>554</v>
      </c>
      <c r="B16" s="136">
        <v>0</v>
      </c>
      <c r="C16" s="258">
        <v>0</v>
      </c>
      <c r="D16" s="258"/>
      <c r="E16" s="258"/>
      <c r="F16" s="258"/>
      <c r="G16" s="258">
        <v>865066.07</v>
      </c>
      <c r="H16" s="258">
        <v>1799908.87</v>
      </c>
      <c r="I16" s="262">
        <f>+'F5'!F28</f>
        <v>2215619.37</v>
      </c>
    </row>
    <row r="17" spans="1:10" ht="15">
      <c r="A17" s="128" t="s">
        <v>555</v>
      </c>
      <c r="B17" s="136">
        <v>0</v>
      </c>
      <c r="C17" s="258">
        <v>0</v>
      </c>
      <c r="D17" s="258"/>
      <c r="E17" s="258">
        <v>80.62</v>
      </c>
      <c r="F17" s="258"/>
      <c r="G17" s="258"/>
      <c r="H17" s="258">
        <v>0</v>
      </c>
      <c r="I17" s="262">
        <f>+'F5'!F34</f>
        <v>0</v>
      </c>
    </row>
    <row r="18" spans="1:10" ht="15">
      <c r="A18" s="128" t="s">
        <v>556</v>
      </c>
      <c r="B18" s="136">
        <v>0</v>
      </c>
      <c r="C18" s="258">
        <v>0</v>
      </c>
      <c r="D18" s="258"/>
      <c r="E18" s="258"/>
      <c r="F18" s="258">
        <v>808555.66</v>
      </c>
      <c r="G18" s="258">
        <v>813810</v>
      </c>
      <c r="H18" s="258">
        <v>0</v>
      </c>
      <c r="I18" s="262">
        <f>+'F5'!F35</f>
        <v>14486061.710000001</v>
      </c>
    </row>
    <row r="19" spans="1:10" ht="15">
      <c r="A19" s="128" t="s">
        <v>557</v>
      </c>
      <c r="B19" s="136">
        <v>0</v>
      </c>
      <c r="C19" s="258">
        <v>0</v>
      </c>
      <c r="D19" s="258"/>
      <c r="E19" s="258"/>
      <c r="F19" s="258"/>
      <c r="G19" s="258">
        <v>0</v>
      </c>
      <c r="H19" s="258">
        <v>10473035.76</v>
      </c>
      <c r="I19" s="262">
        <f>+'F5'!F37</f>
        <v>0</v>
      </c>
    </row>
    <row r="20" spans="1:10">
      <c r="A20" s="131"/>
      <c r="B20" s="131"/>
      <c r="C20" s="259"/>
      <c r="D20" s="259"/>
      <c r="E20" s="259"/>
      <c r="F20" s="259"/>
      <c r="G20" s="259"/>
      <c r="H20" s="259"/>
      <c r="I20" s="259"/>
    </row>
    <row r="21" spans="1:10" ht="15">
      <c r="A21" s="132" t="s">
        <v>558</v>
      </c>
      <c r="B21" s="141">
        <f t="shared" ref="B21:D21" si="1">SUM(B22:B26)</f>
        <v>45527639.810000002</v>
      </c>
      <c r="C21" s="257">
        <f t="shared" si="1"/>
        <v>74773746.120000005</v>
      </c>
      <c r="D21" s="257">
        <f t="shared" si="1"/>
        <v>105235193.92</v>
      </c>
      <c r="E21" s="257">
        <f>SUM(E22:E26)</f>
        <v>152377568.69999999</v>
      </c>
      <c r="F21" s="257">
        <f>SUM(F22:F26)</f>
        <v>65960760.43</v>
      </c>
      <c r="G21" s="257">
        <f>SUM(G22:G26)</f>
        <v>68040538.140000001</v>
      </c>
      <c r="H21" s="257">
        <f>SUM(H22:H26)</f>
        <v>61700396</v>
      </c>
      <c r="I21" s="257">
        <f>SUM(I22:I26)</f>
        <v>68513872</v>
      </c>
    </row>
    <row r="22" spans="1:10">
      <c r="A22" s="128" t="s">
        <v>559</v>
      </c>
      <c r="B22" s="136">
        <v>42065330.280000001</v>
      </c>
      <c r="C22" s="258">
        <v>42918065</v>
      </c>
      <c r="D22" s="258">
        <v>46685843</v>
      </c>
      <c r="E22" s="258">
        <v>51435311</v>
      </c>
      <c r="F22" s="258">
        <v>58336365</v>
      </c>
      <c r="G22" s="258">
        <v>60130028</v>
      </c>
      <c r="H22" s="258">
        <v>61700396</v>
      </c>
      <c r="I22" s="258">
        <f>+'F5'!F45</f>
        <v>68513872</v>
      </c>
    </row>
    <row r="23" spans="1:10">
      <c r="A23" s="128" t="s">
        <v>560</v>
      </c>
      <c r="B23" s="136">
        <v>0</v>
      </c>
      <c r="C23" s="258">
        <v>24863586.309999999</v>
      </c>
      <c r="D23" s="258">
        <v>47314593.200000003</v>
      </c>
      <c r="E23" s="258">
        <v>68565573.030000001</v>
      </c>
      <c r="F23" s="258">
        <v>7624395.4299999997</v>
      </c>
      <c r="G23" s="258">
        <v>7910510.1399999997</v>
      </c>
      <c r="H23" s="258">
        <v>0</v>
      </c>
      <c r="I23" s="258">
        <v>0</v>
      </c>
    </row>
    <row r="24" spans="1:10">
      <c r="A24" s="128" t="s">
        <v>561</v>
      </c>
      <c r="B24" s="136">
        <v>0</v>
      </c>
      <c r="C24" s="258">
        <v>0</v>
      </c>
      <c r="D24" s="258"/>
      <c r="E24" s="258">
        <v>0</v>
      </c>
      <c r="F24" s="258"/>
      <c r="G24" s="258"/>
      <c r="H24" s="258">
        <v>0</v>
      </c>
      <c r="I24" s="258">
        <v>0</v>
      </c>
    </row>
    <row r="25" spans="1:10">
      <c r="A25" s="128" t="s">
        <v>562</v>
      </c>
      <c r="B25" s="136">
        <v>0</v>
      </c>
      <c r="C25" s="258">
        <v>0</v>
      </c>
      <c r="D25" s="258"/>
      <c r="E25" s="258">
        <v>0</v>
      </c>
      <c r="F25" s="258"/>
      <c r="G25" s="258"/>
      <c r="H25" s="258">
        <v>0</v>
      </c>
      <c r="I25" s="258">
        <v>0</v>
      </c>
    </row>
    <row r="26" spans="1:10">
      <c r="A26" s="128" t="s">
        <v>563</v>
      </c>
      <c r="B26" s="136">
        <v>3462309.53</v>
      </c>
      <c r="C26" s="258">
        <v>6992094.8099999996</v>
      </c>
      <c r="D26" s="258">
        <v>11234757.720000001</v>
      </c>
      <c r="E26" s="258">
        <v>32376684.670000002</v>
      </c>
      <c r="F26" s="258"/>
      <c r="G26" s="258"/>
      <c r="H26" s="258">
        <v>0</v>
      </c>
      <c r="I26" s="258">
        <v>0</v>
      </c>
    </row>
    <row r="27" spans="1:10">
      <c r="A27" s="131"/>
      <c r="B27" s="131"/>
      <c r="C27" s="259"/>
      <c r="D27" s="259"/>
      <c r="E27" s="259">
        <v>0</v>
      </c>
      <c r="F27" s="259"/>
      <c r="G27" s="259"/>
      <c r="H27" s="259"/>
      <c r="I27" s="259"/>
    </row>
    <row r="28" spans="1:10" ht="15">
      <c r="A28" s="132" t="s">
        <v>564</v>
      </c>
      <c r="B28" s="141">
        <f t="shared" ref="B28:C28" si="2">B29</f>
        <v>0</v>
      </c>
      <c r="C28" s="257">
        <f t="shared" si="2"/>
        <v>6000000</v>
      </c>
      <c r="D28" s="257">
        <v>6000000</v>
      </c>
      <c r="E28" s="257">
        <f>E29</f>
        <v>6000000</v>
      </c>
      <c r="F28" s="257">
        <f>F29</f>
        <v>0</v>
      </c>
      <c r="G28" s="257">
        <v>7000000</v>
      </c>
      <c r="H28" s="257">
        <v>8500000</v>
      </c>
      <c r="I28" s="257">
        <v>9500000</v>
      </c>
    </row>
    <row r="29" spans="1:10">
      <c r="A29" s="128" t="s">
        <v>292</v>
      </c>
      <c r="B29" s="136">
        <v>0</v>
      </c>
      <c r="C29" s="258">
        <v>6000000</v>
      </c>
      <c r="D29" s="258"/>
      <c r="E29" s="258">
        <v>6000000</v>
      </c>
      <c r="F29" s="258"/>
      <c r="G29" s="258"/>
      <c r="H29" s="258"/>
      <c r="I29" s="258"/>
    </row>
    <row r="30" spans="1:10">
      <c r="A30" s="131"/>
      <c r="B30" s="131"/>
      <c r="C30" s="259"/>
      <c r="D30" s="259"/>
      <c r="E30" s="259"/>
      <c r="F30" s="259"/>
      <c r="G30" s="259"/>
      <c r="H30" s="259"/>
      <c r="I30" s="259"/>
    </row>
    <row r="31" spans="1:10" ht="15">
      <c r="A31" s="132" t="s">
        <v>565</v>
      </c>
      <c r="B31" s="141">
        <f t="shared" ref="B31:C31" si="3">B7+B21+B28</f>
        <v>129224972.54000001</v>
      </c>
      <c r="C31" s="257">
        <f t="shared" si="3"/>
        <v>172794293.28999999</v>
      </c>
      <c r="D31" s="257">
        <f t="shared" ref="D31:I31" si="4">D7+D21+D28</f>
        <v>216623670.78999999</v>
      </c>
      <c r="E31" s="257">
        <f t="shared" si="4"/>
        <v>266858834.76999998</v>
      </c>
      <c r="F31" s="257">
        <f t="shared" si="4"/>
        <v>199220055.81</v>
      </c>
      <c r="G31" s="257">
        <f t="shared" si="4"/>
        <v>203969768.36000001</v>
      </c>
      <c r="H31" s="257">
        <f t="shared" si="4"/>
        <v>209588542.28</v>
      </c>
      <c r="I31" s="257">
        <f t="shared" si="4"/>
        <v>250187591.14000002</v>
      </c>
      <c r="J31" s="143"/>
    </row>
    <row r="32" spans="1:10">
      <c r="A32" s="131"/>
      <c r="B32" s="131"/>
      <c r="C32" s="259"/>
      <c r="D32" s="259"/>
      <c r="E32" s="259"/>
      <c r="F32" s="259"/>
      <c r="G32" s="259"/>
      <c r="H32" s="259"/>
      <c r="I32" s="259"/>
    </row>
    <row r="33" spans="1:9" ht="15">
      <c r="A33" s="132" t="s">
        <v>294</v>
      </c>
      <c r="B33" s="131"/>
      <c r="C33" s="259"/>
      <c r="D33" s="259"/>
      <c r="E33" s="259"/>
      <c r="F33" s="259"/>
      <c r="G33" s="259"/>
      <c r="H33" s="259"/>
      <c r="I33" s="259"/>
    </row>
    <row r="34" spans="1:9" ht="25.5">
      <c r="A34" s="135" t="s">
        <v>524</v>
      </c>
      <c r="B34" s="136">
        <v>0</v>
      </c>
      <c r="C34" s="258">
        <v>6000000</v>
      </c>
      <c r="D34" s="258">
        <v>6000000</v>
      </c>
      <c r="E34" s="258">
        <v>6000000</v>
      </c>
      <c r="F34" s="258">
        <v>0</v>
      </c>
      <c r="G34" s="258">
        <v>7000000</v>
      </c>
      <c r="H34" s="258">
        <v>8500000</v>
      </c>
      <c r="I34" s="258">
        <v>9500000</v>
      </c>
    </row>
    <row r="35" spans="1:9" ht="25.5">
      <c r="A35" s="135" t="s">
        <v>566</v>
      </c>
      <c r="B35" s="136"/>
      <c r="C35" s="258"/>
      <c r="D35" s="258"/>
      <c r="E35" s="258">
        <v>0</v>
      </c>
      <c r="F35" s="258"/>
      <c r="G35" s="258"/>
      <c r="H35" s="258"/>
      <c r="I35" s="258"/>
    </row>
    <row r="36" spans="1:9" ht="15">
      <c r="A36" s="132" t="s">
        <v>567</v>
      </c>
      <c r="B36" s="141">
        <f t="shared" ref="B36:D36" si="5">B34+B35</f>
        <v>0</v>
      </c>
      <c r="C36" s="257">
        <f t="shared" si="5"/>
        <v>6000000</v>
      </c>
      <c r="D36" s="257">
        <f t="shared" si="5"/>
        <v>6000000</v>
      </c>
      <c r="E36" s="257">
        <f>E34+E35</f>
        <v>6000000</v>
      </c>
      <c r="F36" s="257">
        <f>F34+F35</f>
        <v>0</v>
      </c>
      <c r="G36" s="257">
        <f>G34+G35</f>
        <v>7000000</v>
      </c>
      <c r="H36" s="257">
        <f>H34+H35</f>
        <v>8500000</v>
      </c>
      <c r="I36" s="257">
        <f>I34+I35</f>
        <v>9500000</v>
      </c>
    </row>
    <row r="37" spans="1:9">
      <c r="A37" s="144"/>
      <c r="B37" s="144"/>
      <c r="C37" s="264"/>
      <c r="D37" s="264"/>
      <c r="E37" s="264"/>
      <c r="F37" s="264"/>
      <c r="G37" s="264"/>
      <c r="H37" s="264"/>
      <c r="I37" s="264"/>
    </row>
    <row r="38" spans="1:9">
      <c r="A38" s="145"/>
    </row>
    <row r="39" spans="1:9" ht="15">
      <c r="A39" s="246" t="s">
        <v>568</v>
      </c>
      <c r="B39" s="246"/>
      <c r="C39" s="246"/>
      <c r="D39" s="246"/>
      <c r="E39" s="246"/>
      <c r="F39" s="246"/>
      <c r="G39" s="246"/>
      <c r="H39" s="246"/>
      <c r="I39" s="246"/>
    </row>
    <row r="40" spans="1:9" ht="15">
      <c r="A40" s="246" t="s">
        <v>569</v>
      </c>
      <c r="B40" s="246"/>
      <c r="C40" s="246"/>
      <c r="D40" s="246"/>
      <c r="E40" s="246"/>
      <c r="F40" s="246"/>
      <c r="G40" s="246"/>
      <c r="H40" s="246"/>
      <c r="I40" s="246"/>
    </row>
    <row r="43" spans="1:9">
      <c r="A43" s="232"/>
      <c r="B43" s="232"/>
      <c r="C43" s="232"/>
      <c r="D43" s="232"/>
      <c r="E43" s="232"/>
      <c r="F43" s="232"/>
      <c r="G43" s="164"/>
    </row>
    <row r="44" spans="1:9">
      <c r="A44" s="194"/>
      <c r="B44" s="194"/>
      <c r="C44" s="194"/>
      <c r="D44" s="194"/>
      <c r="E44" s="194"/>
      <c r="F44" s="194"/>
      <c r="G44" s="194"/>
    </row>
    <row r="45" spans="1:9">
      <c r="A45" s="194"/>
      <c r="B45" s="194"/>
      <c r="C45" s="194"/>
      <c r="D45" s="194"/>
      <c r="E45" s="194"/>
      <c r="F45" s="194"/>
      <c r="G45" s="194"/>
    </row>
    <row r="46" spans="1:9">
      <c r="A46" s="194"/>
      <c r="B46" s="194"/>
      <c r="C46" s="194"/>
      <c r="D46" s="194"/>
      <c r="E46" s="194"/>
      <c r="F46" s="194"/>
      <c r="G46" s="194"/>
    </row>
    <row r="47" spans="1:9">
      <c r="A47" s="194"/>
      <c r="B47" s="194"/>
      <c r="C47" s="194"/>
      <c r="D47" s="194"/>
      <c r="E47" s="194"/>
      <c r="F47" s="194"/>
      <c r="G47" s="194"/>
    </row>
  </sheetData>
  <mergeCells count="8">
    <mergeCell ref="A43:F43"/>
    <mergeCell ref="A39:I39"/>
    <mergeCell ref="A40:I40"/>
    <mergeCell ref="A1:I1"/>
    <mergeCell ref="A2:I2"/>
    <mergeCell ref="A3:I3"/>
    <mergeCell ref="A4:I4"/>
    <mergeCell ref="A5:A6"/>
  </mergeCells>
  <dataValidations count="3">
    <dataValidation allowBlank="1" showInputMessage="1" showErrorMessage="1" prompt="Año 2 (c)" sqref="B5:B6"/>
    <dataValidation allowBlank="1" showInputMessage="1" showErrorMessage="1" prompt="Año 1 (c)" sqref="C5:E6"/>
    <dataValidation type="decimal" allowBlank="1" showInputMessage="1" showErrorMessage="1" sqref="B7:E36 H22:I26 F31:I31 F36:I36 F7:I7 F21:I21 F28:I28 H8:I19">
      <formula1>-1.79769313486231E+100</formula1>
      <formula2>1.79769313486231E+100</formula2>
    </dataValidation>
  </dataValidations>
  <pageMargins left="0.9055118110236221" right="0.70866141732283472" top="0.74803149606299213" bottom="0.74803149606299213" header="0.31496062992125984" footer="0.31496062992125984"/>
  <pageSetup scale="65" orientation="landscape" horizontalDpi="4294967294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F5:I5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2" workbookViewId="0">
      <selection activeCell="H36" sqref="H36"/>
    </sheetView>
  </sheetViews>
  <sheetFormatPr baseColWidth="10" defaultColWidth="0" defaultRowHeight="15" zeroHeight="1"/>
  <cols>
    <col min="1" max="1" width="61.85546875" customWidth="1"/>
    <col min="2" max="2" width="17.7109375" hidden="1" customWidth="1"/>
    <col min="3" max="3" width="17" customWidth="1"/>
    <col min="4" max="4" width="15" customWidth="1"/>
    <col min="5" max="5" width="13.42578125" customWidth="1"/>
    <col min="6" max="8" width="18.42578125" customWidth="1"/>
    <col min="9" max="9" width="0" hidden="1" customWidth="1"/>
    <col min="10" max="16384" width="10.85546875" hidden="1"/>
  </cols>
  <sheetData>
    <row r="1" spans="1:8" s="83" customFormat="1" ht="21">
      <c r="A1" s="221" t="s">
        <v>570</v>
      </c>
      <c r="B1" s="221"/>
      <c r="C1" s="221"/>
      <c r="D1" s="221"/>
      <c r="E1" s="221"/>
      <c r="F1" s="221"/>
      <c r="G1" s="221"/>
      <c r="H1" s="221"/>
    </row>
    <row r="2" spans="1:8">
      <c r="A2" s="197" t="s">
        <v>622</v>
      </c>
      <c r="B2" s="198"/>
      <c r="C2" s="198"/>
      <c r="D2" s="198"/>
      <c r="E2" s="198"/>
      <c r="F2" s="198"/>
      <c r="G2" s="198"/>
      <c r="H2" s="199"/>
    </row>
    <row r="3" spans="1:8">
      <c r="A3" s="200" t="s">
        <v>571</v>
      </c>
      <c r="B3" s="201"/>
      <c r="C3" s="201"/>
      <c r="D3" s="201"/>
      <c r="E3" s="201"/>
      <c r="F3" s="201"/>
      <c r="G3" s="201"/>
      <c r="H3" s="202"/>
    </row>
    <row r="4" spans="1:8">
      <c r="A4" s="206" t="s">
        <v>2</v>
      </c>
      <c r="B4" s="207"/>
      <c r="C4" s="207"/>
      <c r="D4" s="207"/>
      <c r="E4" s="207"/>
      <c r="F4" s="207"/>
      <c r="G4" s="207"/>
      <c r="H4" s="208"/>
    </row>
    <row r="5" spans="1:8">
      <c r="A5" s="253" t="s">
        <v>528</v>
      </c>
      <c r="B5" s="161">
        <v>2016</v>
      </c>
      <c r="C5" s="272">
        <v>2017</v>
      </c>
      <c r="D5" s="272">
        <v>2018</v>
      </c>
      <c r="E5" s="272">
        <v>2019</v>
      </c>
      <c r="F5" s="272">
        <v>2020</v>
      </c>
      <c r="G5" s="272">
        <v>2021</v>
      </c>
      <c r="H5" s="272" t="s">
        <v>629</v>
      </c>
    </row>
    <row r="6" spans="1:8" ht="23.25" customHeight="1">
      <c r="A6" s="254"/>
      <c r="B6" s="162"/>
      <c r="C6" s="273"/>
      <c r="D6" s="273"/>
      <c r="E6" s="273"/>
      <c r="F6" s="273"/>
      <c r="G6" s="273"/>
      <c r="H6" s="273"/>
    </row>
    <row r="7" spans="1:8">
      <c r="A7" s="84" t="s">
        <v>572</v>
      </c>
      <c r="B7" s="146">
        <f t="shared" ref="B7:E7" si="0">SUM(B8:B16)</f>
        <v>100733789.14</v>
      </c>
      <c r="C7" s="265">
        <f t="shared" si="0"/>
        <v>109640222.70000002</v>
      </c>
      <c r="D7" s="265">
        <f t="shared" si="0"/>
        <v>107158845.16999999</v>
      </c>
      <c r="E7" s="265">
        <f t="shared" si="0"/>
        <v>120027276.44999997</v>
      </c>
      <c r="F7" s="265">
        <f t="shared" ref="F7:H7" si="1">SUM(F8:F16)</f>
        <v>136639244.62</v>
      </c>
      <c r="G7" s="265">
        <f t="shared" ref="G7" si="2">SUM(G8:G16)</f>
        <v>135069058.48700002</v>
      </c>
      <c r="H7" s="265">
        <f t="shared" si="1"/>
        <v>168549661.87000003</v>
      </c>
    </row>
    <row r="8" spans="1:8">
      <c r="A8" s="62" t="s">
        <v>530</v>
      </c>
      <c r="B8" s="45">
        <f>6368847.76+32938390.51</f>
        <v>39307238.270000003</v>
      </c>
      <c r="C8" s="266">
        <v>44359629.130000003</v>
      </c>
      <c r="D8" s="266">
        <v>63727377.039999999</v>
      </c>
      <c r="E8" s="266">
        <v>63445379.159999996</v>
      </c>
      <c r="F8" s="266">
        <v>72871376.370000005</v>
      </c>
      <c r="G8" s="266">
        <v>81240104.989999995</v>
      </c>
      <c r="H8" s="266">
        <f>+F6A!E11</f>
        <v>86493780.49000001</v>
      </c>
    </row>
    <row r="9" spans="1:8">
      <c r="A9" s="62" t="s">
        <v>531</v>
      </c>
      <c r="B9" s="45">
        <f>4282932.32+7639497.46</f>
        <v>11922429.780000001</v>
      </c>
      <c r="C9" s="266">
        <v>14845549.869999999</v>
      </c>
      <c r="D9" s="266">
        <v>8507366.8399999999</v>
      </c>
      <c r="E9" s="266">
        <v>9949726.5199999996</v>
      </c>
      <c r="F9" s="266">
        <v>13723575.439999999</v>
      </c>
      <c r="G9" s="266">
        <v>12450494.640000001</v>
      </c>
      <c r="H9" s="266">
        <f>+F6A!E19</f>
        <v>19116347.620000005</v>
      </c>
    </row>
    <row r="10" spans="1:8">
      <c r="A10" s="62" t="s">
        <v>532</v>
      </c>
      <c r="B10" s="45">
        <f>14185795.99+8964010.39</f>
        <v>23149806.380000003</v>
      </c>
      <c r="C10" s="266">
        <v>22846738.649999999</v>
      </c>
      <c r="D10" s="266">
        <v>12944291.91</v>
      </c>
      <c r="E10" s="266">
        <v>18629076.690000001</v>
      </c>
      <c r="F10" s="266">
        <v>24226140.870000001</v>
      </c>
      <c r="G10" s="266">
        <v>12804482.800000001</v>
      </c>
      <c r="H10" s="266">
        <f>+F6A!E29</f>
        <v>18944533.829999998</v>
      </c>
    </row>
    <row r="11" spans="1:8">
      <c r="A11" s="62" t="s">
        <v>533</v>
      </c>
      <c r="B11" s="45">
        <f>13889436.78+1218341.43</f>
        <v>15107778.209999999</v>
      </c>
      <c r="C11" s="266">
        <v>18626991.739999998</v>
      </c>
      <c r="D11" s="266">
        <v>13042326.32</v>
      </c>
      <c r="E11" s="266">
        <v>15613723.18</v>
      </c>
      <c r="F11" s="266">
        <v>18827237.899999999</v>
      </c>
      <c r="G11" s="266">
        <v>16522839.51</v>
      </c>
      <c r="H11" s="266">
        <f>+F6A!E39</f>
        <v>21379704.630000003</v>
      </c>
    </row>
    <row r="12" spans="1:8">
      <c r="A12" s="62" t="s">
        <v>534</v>
      </c>
      <c r="B12" s="45">
        <f>2299011.64+371571.17</f>
        <v>2670582.81</v>
      </c>
      <c r="C12" s="266">
        <v>358447.01</v>
      </c>
      <c r="D12" s="266">
        <v>1210304.3400000001</v>
      </c>
      <c r="E12" s="266">
        <v>2746176.58</v>
      </c>
      <c r="F12" s="266">
        <v>2425473.16</v>
      </c>
      <c r="G12" s="266">
        <v>3782859.0469999998</v>
      </c>
      <c r="H12" s="266">
        <f>+F6A!E49</f>
        <v>1925707.15</v>
      </c>
    </row>
    <row r="13" spans="1:8">
      <c r="A13" s="62" t="s">
        <v>535</v>
      </c>
      <c r="B13" s="45">
        <f>2362853.79+116542.52</f>
        <v>2479396.31</v>
      </c>
      <c r="C13" s="266">
        <v>2348824.65</v>
      </c>
      <c r="D13" s="266">
        <v>1459383.72</v>
      </c>
      <c r="E13" s="266">
        <v>2717020.58</v>
      </c>
      <c r="F13" s="266">
        <v>3507040.88</v>
      </c>
      <c r="G13" s="266">
        <v>1107525.29</v>
      </c>
      <c r="H13" s="266">
        <f>+F6A!E59</f>
        <v>9032136.9299999997</v>
      </c>
    </row>
    <row r="14" spans="1:8">
      <c r="A14" s="62" t="s">
        <v>536</v>
      </c>
      <c r="B14" s="45"/>
      <c r="C14" s="266"/>
      <c r="D14" s="266">
        <v>0</v>
      </c>
      <c r="E14" s="266">
        <v>0</v>
      </c>
      <c r="F14" s="266">
        <v>0</v>
      </c>
      <c r="G14" s="266">
        <v>0</v>
      </c>
      <c r="H14" s="266"/>
    </row>
    <row r="15" spans="1:8">
      <c r="A15" s="62" t="s">
        <v>537</v>
      </c>
      <c r="B15" s="45"/>
      <c r="C15" s="266">
        <v>128750</v>
      </c>
      <c r="D15" s="266">
        <v>135000</v>
      </c>
      <c r="E15" s="266">
        <v>763023.74</v>
      </c>
      <c r="F15" s="266">
        <v>1058400</v>
      </c>
      <c r="G15" s="266">
        <v>65000</v>
      </c>
      <c r="H15" s="266">
        <f>+F6A!E72</f>
        <v>2978098.22</v>
      </c>
    </row>
    <row r="16" spans="1:8">
      <c r="A16" s="62" t="s">
        <v>538</v>
      </c>
      <c r="B16" s="45">
        <v>6096557.3799999999</v>
      </c>
      <c r="C16" s="266">
        <v>6125291.6500000004</v>
      </c>
      <c r="D16" s="266">
        <v>6132795</v>
      </c>
      <c r="E16" s="266">
        <v>6163150</v>
      </c>
      <c r="F16" s="266">
        <v>0</v>
      </c>
      <c r="G16" s="266">
        <v>7095752.21</v>
      </c>
      <c r="H16" s="266">
        <f>+F6A!E76</f>
        <v>8679353</v>
      </c>
    </row>
    <row r="17" spans="1:8">
      <c r="A17" s="7"/>
      <c r="B17" s="7"/>
      <c r="C17" s="267"/>
      <c r="D17" s="267"/>
      <c r="E17" s="267"/>
      <c r="F17" s="267"/>
      <c r="G17" s="267"/>
      <c r="H17" s="267"/>
    </row>
    <row r="18" spans="1:8">
      <c r="A18" s="12" t="s">
        <v>573</v>
      </c>
      <c r="B18" s="44">
        <f t="shared" ref="B18:E18" si="3">SUM(B19:B27)</f>
        <v>64455781.640000001</v>
      </c>
      <c r="C18" s="268">
        <f t="shared" si="3"/>
        <v>77426825.730000004</v>
      </c>
      <c r="D18" s="268">
        <f t="shared" si="3"/>
        <v>115694187.78999999</v>
      </c>
      <c r="E18" s="268">
        <f t="shared" si="3"/>
        <v>66128038.069999993</v>
      </c>
      <c r="F18" s="268">
        <f t="shared" ref="F18:H18" si="4">SUM(F19:F27)</f>
        <v>80512389.019999996</v>
      </c>
      <c r="G18" s="268">
        <f t="shared" ref="G18" si="5">SUM(G19:G27)</f>
        <v>72568580.069999993</v>
      </c>
      <c r="H18" s="268">
        <f t="shared" si="4"/>
        <v>69606570.929999992</v>
      </c>
    </row>
    <row r="19" spans="1:8">
      <c r="A19" s="62" t="s">
        <v>530</v>
      </c>
      <c r="B19" s="45">
        <f>57927141.05-B8</f>
        <v>18619902.779999994</v>
      </c>
      <c r="C19" s="266">
        <v>17900484.170000002</v>
      </c>
      <c r="D19" s="266">
        <v>4427570.6500000004</v>
      </c>
      <c r="E19" s="266">
        <v>5566431.6100000003</v>
      </c>
      <c r="F19" s="266">
        <v>7654311.5</v>
      </c>
      <c r="G19" s="266">
        <v>8402611.7799999993</v>
      </c>
      <c r="H19" s="266">
        <f>+F6A!E86</f>
        <v>11562237.65</v>
      </c>
    </row>
    <row r="20" spans="1:8">
      <c r="A20" s="62" t="s">
        <v>531</v>
      </c>
      <c r="B20" s="45">
        <f>19068645.71-B9</f>
        <v>7146215.9299999997</v>
      </c>
      <c r="C20" s="266">
        <v>10943394.08</v>
      </c>
      <c r="D20" s="266">
        <v>12636227.58</v>
      </c>
      <c r="E20" s="266">
        <v>9410865.2400000002</v>
      </c>
      <c r="F20" s="266">
        <v>11477066.23</v>
      </c>
      <c r="G20" s="266">
        <v>15526190.58</v>
      </c>
      <c r="H20" s="266">
        <f>+F6A!E94</f>
        <v>14310430.390000001</v>
      </c>
    </row>
    <row r="21" spans="1:8">
      <c r="A21" s="62" t="s">
        <v>532</v>
      </c>
      <c r="B21" s="45">
        <f>33258282.66-B10</f>
        <v>10108476.279999997</v>
      </c>
      <c r="C21" s="266">
        <v>10220878.75</v>
      </c>
      <c r="D21" s="266">
        <v>19238879.84</v>
      </c>
      <c r="E21" s="266">
        <v>16145044</v>
      </c>
      <c r="F21" s="266">
        <v>10483982.92</v>
      </c>
      <c r="G21" s="266">
        <v>11976286.67</v>
      </c>
      <c r="H21" s="266">
        <f>+F6A!E104</f>
        <v>14681874.829999998</v>
      </c>
    </row>
    <row r="22" spans="1:8">
      <c r="A22" s="62" t="s">
        <v>533</v>
      </c>
      <c r="B22" s="45">
        <f>16637423.04-B11</f>
        <v>1529644.83</v>
      </c>
      <c r="C22" s="266">
        <v>3114685.51</v>
      </c>
      <c r="D22" s="266">
        <v>10951691.449999999</v>
      </c>
      <c r="E22" s="266">
        <v>7520150.3700000001</v>
      </c>
      <c r="F22" s="266">
        <v>19118662.23</v>
      </c>
      <c r="G22" s="266">
        <v>9534021.1600000001</v>
      </c>
      <c r="H22" s="266">
        <f>+F6A!E114</f>
        <v>12733052.379999999</v>
      </c>
    </row>
    <row r="23" spans="1:8">
      <c r="A23" s="62" t="s">
        <v>534</v>
      </c>
      <c r="B23" s="45">
        <f>4474202.23-B12</f>
        <v>1803619.4200000004</v>
      </c>
      <c r="C23" s="266">
        <v>4823756</v>
      </c>
      <c r="D23" s="266">
        <v>5072842.99</v>
      </c>
      <c r="E23" s="266">
        <v>4308265.37</v>
      </c>
      <c r="F23" s="266">
        <v>0</v>
      </c>
      <c r="G23" s="266">
        <v>1780540.8</v>
      </c>
      <c r="H23" s="266">
        <f>+F6A!E124</f>
        <v>0</v>
      </c>
    </row>
    <row r="24" spans="1:8">
      <c r="A24" s="62" t="s">
        <v>535</v>
      </c>
      <c r="B24" s="45">
        <f>27727318.71-B13</f>
        <v>25247922.400000002</v>
      </c>
      <c r="C24" s="266">
        <v>28765542.93</v>
      </c>
      <c r="D24" s="266">
        <v>62778675.280000001</v>
      </c>
      <c r="E24" s="266">
        <v>23177281.48</v>
      </c>
      <c r="F24" s="266">
        <v>31778366.140000001</v>
      </c>
      <c r="G24" s="266">
        <v>25348929.079999998</v>
      </c>
      <c r="H24" s="266">
        <f>+F6A!E134</f>
        <v>15621725.800000001</v>
      </c>
    </row>
    <row r="25" spans="1:8">
      <c r="A25" s="62" t="s">
        <v>536</v>
      </c>
      <c r="B25" s="45"/>
      <c r="C25" s="266"/>
      <c r="D25" s="266">
        <v>0</v>
      </c>
      <c r="E25" s="266">
        <v>0</v>
      </c>
      <c r="F25" s="266">
        <v>0</v>
      </c>
      <c r="G25" s="266">
        <v>0</v>
      </c>
      <c r="H25" s="266">
        <f>+F6A!E17</f>
        <v>0</v>
      </c>
    </row>
    <row r="26" spans="1:8">
      <c r="A26" s="62" t="s">
        <v>540</v>
      </c>
      <c r="B26" s="45"/>
      <c r="C26" s="266">
        <v>1658084.29</v>
      </c>
      <c r="D26" s="266">
        <v>588300</v>
      </c>
      <c r="E26" s="266">
        <v>0</v>
      </c>
      <c r="F26" s="266">
        <v>0</v>
      </c>
      <c r="G26" s="266">
        <v>0</v>
      </c>
      <c r="H26" s="266">
        <f>+F6A!E147</f>
        <v>697249.88</v>
      </c>
    </row>
    <row r="27" spans="1:8">
      <c r="A27" s="62" t="s">
        <v>538</v>
      </c>
      <c r="B27" s="45"/>
      <c r="C27" s="266"/>
      <c r="D27" s="266">
        <v>0</v>
      </c>
      <c r="E27" s="266">
        <v>0</v>
      </c>
      <c r="F27" s="266">
        <v>0</v>
      </c>
      <c r="G27" s="266">
        <v>0</v>
      </c>
      <c r="H27" s="266">
        <f>+F6A!E151</f>
        <v>0</v>
      </c>
    </row>
    <row r="28" spans="1:8">
      <c r="A28" s="7"/>
      <c r="B28" s="7"/>
      <c r="C28" s="267"/>
      <c r="D28" s="267"/>
      <c r="E28" s="267"/>
      <c r="F28" s="267"/>
      <c r="G28" s="267"/>
      <c r="H28" s="267"/>
    </row>
    <row r="29" spans="1:8">
      <c r="A29" s="12" t="s">
        <v>574</v>
      </c>
      <c r="B29" s="45">
        <f t="shared" ref="B29:E29" si="6">B7+B18</f>
        <v>165189570.78</v>
      </c>
      <c r="C29" s="266">
        <f t="shared" si="6"/>
        <v>187067048.43000001</v>
      </c>
      <c r="D29" s="266">
        <f t="shared" si="6"/>
        <v>222853032.95999998</v>
      </c>
      <c r="E29" s="266">
        <f t="shared" si="6"/>
        <v>186155314.51999998</v>
      </c>
      <c r="F29" s="266">
        <f t="shared" ref="F29:H29" si="7">F7+F18</f>
        <v>217151633.63999999</v>
      </c>
      <c r="G29" s="266">
        <f t="shared" ref="G29" si="8">G7+G18</f>
        <v>207637638.55700001</v>
      </c>
      <c r="H29" s="266">
        <f t="shared" si="7"/>
        <v>238156232.80000001</v>
      </c>
    </row>
    <row r="30" spans="1:8">
      <c r="A30" s="58"/>
      <c r="B30" s="58"/>
      <c r="C30" s="58"/>
      <c r="D30" s="58"/>
      <c r="E30" s="58"/>
      <c r="F30" s="58"/>
      <c r="G30" s="58"/>
      <c r="H30" s="58"/>
    </row>
    <row r="31" spans="1:8" ht="6" customHeight="1">
      <c r="A31" s="158"/>
      <c r="B31" s="158"/>
      <c r="C31" s="158"/>
      <c r="D31" s="158"/>
      <c r="E31" s="158"/>
      <c r="F31" s="158"/>
      <c r="G31" s="158"/>
      <c r="H31" s="158"/>
    </row>
    <row r="32" spans="1:8">
      <c r="A32" s="252" t="s">
        <v>568</v>
      </c>
      <c r="B32" s="252"/>
      <c r="C32" s="252"/>
      <c r="D32" s="252"/>
      <c r="E32" s="252"/>
      <c r="F32" s="252"/>
      <c r="G32" s="252"/>
      <c r="H32" s="252"/>
    </row>
    <row r="33" spans="1:8">
      <c r="A33" s="252" t="s">
        <v>569</v>
      </c>
      <c r="B33" s="252"/>
      <c r="C33" s="252"/>
      <c r="D33" s="252"/>
      <c r="E33" s="252"/>
      <c r="F33" s="252"/>
      <c r="G33" s="252"/>
      <c r="H33" s="252"/>
    </row>
    <row r="34" spans="1:8">
      <c r="A34" s="158"/>
      <c r="B34" s="158"/>
      <c r="C34" s="158"/>
      <c r="D34" s="158"/>
      <c r="E34" s="158"/>
      <c r="F34" s="158"/>
      <c r="G34" s="158"/>
      <c r="H34" s="158"/>
    </row>
    <row r="35" spans="1:8">
      <c r="A35" s="232"/>
      <c r="B35" s="232"/>
      <c r="C35" s="232"/>
      <c r="D35" s="232"/>
      <c r="E35" s="232"/>
      <c r="F35" s="232"/>
      <c r="G35" s="232"/>
      <c r="H35" s="232"/>
    </row>
    <row r="36" spans="1:8">
      <c r="A36" s="158"/>
      <c r="B36" s="158"/>
      <c r="C36" s="158"/>
      <c r="D36" s="158"/>
      <c r="E36" s="158"/>
      <c r="F36" s="158"/>
      <c r="G36" s="158"/>
      <c r="H36" s="158"/>
    </row>
    <row r="37" spans="1:8">
      <c r="A37" s="1"/>
    </row>
    <row r="38" spans="1:8" ht="9.75" customHeight="1">
      <c r="A38" s="252"/>
      <c r="B38" s="252"/>
      <c r="C38" s="252"/>
      <c r="D38" s="252"/>
      <c r="E38" s="252"/>
      <c r="F38" s="252"/>
      <c r="G38" s="252"/>
      <c r="H38" s="252"/>
    </row>
    <row r="39" spans="1:8">
      <c r="A39" s="252"/>
      <c r="B39" s="252"/>
      <c r="C39" s="252"/>
      <c r="D39" s="252"/>
      <c r="E39" s="252"/>
      <c r="F39" s="252"/>
      <c r="G39" s="252"/>
      <c r="H39" s="252"/>
    </row>
  </sheetData>
  <mergeCells count="16">
    <mergeCell ref="A38:H38"/>
    <mergeCell ref="A39:H39"/>
    <mergeCell ref="A1:H1"/>
    <mergeCell ref="A2:H2"/>
    <mergeCell ref="A3:H3"/>
    <mergeCell ref="A4:H4"/>
    <mergeCell ref="A5:A6"/>
    <mergeCell ref="A32:H32"/>
    <mergeCell ref="A33:H33"/>
    <mergeCell ref="A35:H35"/>
    <mergeCell ref="H5:H6"/>
    <mergeCell ref="E5:E6"/>
    <mergeCell ref="F5:F6"/>
    <mergeCell ref="G5:G6"/>
    <mergeCell ref="D5:D6"/>
    <mergeCell ref="C5:C6"/>
  </mergeCells>
  <dataValidations count="4">
    <dataValidation allowBlank="1" showInputMessage="1" showErrorMessage="1" prompt="Año 3 (c)" sqref="B5:B6"/>
    <dataValidation allowBlank="1" showInputMessage="1" showErrorMessage="1" prompt="Año 2 (c)" sqref="C5:C6"/>
    <dataValidation allowBlank="1" showInputMessage="1" showErrorMessage="1" prompt="Año 1 (c)" sqref="D5:D6"/>
    <dataValidation type="decimal" allowBlank="1" showInputMessage="1" showErrorMessage="1" sqref="B7:H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horizontalDpi="4294967293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49" workbookViewId="0">
      <selection activeCell="F74" sqref="F74"/>
    </sheetView>
  </sheetViews>
  <sheetFormatPr baseColWidth="10" defaultRowHeight="15"/>
  <cols>
    <col min="1" max="1" width="68.28515625" style="32" customWidth="1"/>
    <col min="2" max="2" width="17" customWidth="1"/>
    <col min="3" max="3" width="16" customWidth="1"/>
    <col min="4" max="4" width="16.42578125" customWidth="1"/>
    <col min="5" max="5" width="12.28515625" customWidth="1"/>
    <col min="6" max="6" width="14.42578125" customWidth="1"/>
  </cols>
  <sheetData>
    <row r="1" spans="1:6" ht="21">
      <c r="A1" s="196" t="s">
        <v>575</v>
      </c>
      <c r="B1" s="196"/>
      <c r="C1" s="196"/>
      <c r="D1" s="196"/>
      <c r="E1" s="196"/>
      <c r="F1" s="196"/>
    </row>
    <row r="2" spans="1:6">
      <c r="A2" s="197" t="s">
        <v>622</v>
      </c>
      <c r="B2" s="198"/>
      <c r="C2" s="198"/>
      <c r="D2" s="198"/>
      <c r="E2" s="198"/>
      <c r="F2" s="199"/>
    </row>
    <row r="3" spans="1:6">
      <c r="A3" s="206" t="s">
        <v>576</v>
      </c>
      <c r="B3" s="207"/>
      <c r="C3" s="207"/>
      <c r="D3" s="207"/>
      <c r="E3" s="207"/>
      <c r="F3" s="208"/>
    </row>
    <row r="4" spans="1:6" ht="45">
      <c r="A4" s="155"/>
      <c r="B4" s="155" t="s">
        <v>577</v>
      </c>
      <c r="C4" s="155" t="s">
        <v>578</v>
      </c>
      <c r="D4" s="155" t="s">
        <v>579</v>
      </c>
      <c r="E4" s="155" t="s">
        <v>580</v>
      </c>
      <c r="F4" s="155" t="s">
        <v>581</v>
      </c>
    </row>
    <row r="5" spans="1:6">
      <c r="A5" s="147" t="s">
        <v>582</v>
      </c>
      <c r="B5" s="43"/>
      <c r="C5" s="43"/>
      <c r="D5" s="43"/>
      <c r="E5" s="43"/>
      <c r="F5" s="43"/>
    </row>
    <row r="6" spans="1:6" ht="30">
      <c r="A6" s="148" t="s">
        <v>583</v>
      </c>
      <c r="B6" s="45"/>
      <c r="C6" s="45"/>
      <c r="D6" s="45"/>
      <c r="E6" s="45"/>
      <c r="F6" s="45"/>
    </row>
    <row r="7" spans="1:6">
      <c r="A7" s="148" t="s">
        <v>584</v>
      </c>
      <c r="B7" s="45"/>
      <c r="C7" s="45"/>
      <c r="D7" s="45"/>
      <c r="E7" s="45"/>
      <c r="F7" s="45"/>
    </row>
    <row r="8" spans="1:6">
      <c r="A8" s="149"/>
      <c r="B8" s="7"/>
      <c r="C8" s="7"/>
      <c r="D8" s="7"/>
      <c r="E8" s="7"/>
      <c r="F8" s="7"/>
    </row>
    <row r="9" spans="1:6">
      <c r="A9" s="147" t="s">
        <v>585</v>
      </c>
      <c r="B9" s="7"/>
      <c r="C9" s="7"/>
      <c r="D9" s="7"/>
      <c r="E9" s="7"/>
      <c r="F9" s="7"/>
    </row>
    <row r="10" spans="1:6">
      <c r="A10" s="148" t="s">
        <v>586</v>
      </c>
      <c r="B10" s="45"/>
      <c r="C10" s="45"/>
      <c r="D10" s="45"/>
      <c r="E10" s="45"/>
      <c r="F10" s="45"/>
    </row>
    <row r="11" spans="1:6">
      <c r="A11" s="150" t="s">
        <v>587</v>
      </c>
      <c r="B11" s="45"/>
      <c r="C11" s="45"/>
      <c r="D11" s="45"/>
      <c r="E11" s="45"/>
      <c r="F11" s="45"/>
    </row>
    <row r="12" spans="1:6">
      <c r="A12" s="150" t="s">
        <v>588</v>
      </c>
      <c r="B12" s="45"/>
      <c r="C12" s="45"/>
      <c r="D12" s="45"/>
      <c r="E12" s="45"/>
      <c r="F12" s="45"/>
    </row>
    <row r="13" spans="1:6">
      <c r="A13" s="150" t="s">
        <v>589</v>
      </c>
      <c r="B13" s="45"/>
      <c r="C13" s="45"/>
      <c r="D13" s="45"/>
      <c r="E13" s="45"/>
      <c r="F13" s="45"/>
    </row>
    <row r="14" spans="1:6">
      <c r="A14" s="148" t="s">
        <v>590</v>
      </c>
      <c r="B14" s="45"/>
      <c r="C14" s="45"/>
      <c r="D14" s="45"/>
      <c r="E14" s="45"/>
      <c r="F14" s="45"/>
    </row>
    <row r="15" spans="1:6">
      <c r="A15" s="150" t="s">
        <v>587</v>
      </c>
      <c r="B15" s="45"/>
      <c r="C15" s="45"/>
      <c r="D15" s="45"/>
      <c r="E15" s="45"/>
      <c r="F15" s="45"/>
    </row>
    <row r="16" spans="1:6">
      <c r="A16" s="150" t="s">
        <v>588</v>
      </c>
      <c r="B16" s="45"/>
      <c r="C16" s="45"/>
      <c r="D16" s="45"/>
      <c r="E16" s="45"/>
      <c r="F16" s="45"/>
    </row>
    <row r="17" spans="1:6">
      <c r="A17" s="150" t="s">
        <v>589</v>
      </c>
      <c r="B17" s="45"/>
      <c r="C17" s="45"/>
      <c r="D17" s="45"/>
      <c r="E17" s="45"/>
      <c r="F17" s="45"/>
    </row>
    <row r="18" spans="1:6">
      <c r="A18" s="148" t="s">
        <v>591</v>
      </c>
      <c r="B18" s="151"/>
      <c r="C18" s="45"/>
      <c r="D18" s="45"/>
      <c r="E18" s="45"/>
      <c r="F18" s="45"/>
    </row>
    <row r="19" spans="1:6">
      <c r="A19" s="148" t="s">
        <v>592</v>
      </c>
      <c r="B19" s="45"/>
      <c r="C19" s="45"/>
      <c r="D19" s="45"/>
      <c r="E19" s="45"/>
      <c r="F19" s="45"/>
    </row>
    <row r="20" spans="1:6">
      <c r="A20" s="148" t="s">
        <v>593</v>
      </c>
      <c r="B20" s="152"/>
      <c r="C20" s="152"/>
      <c r="D20" s="152"/>
      <c r="E20" s="152"/>
      <c r="F20" s="152"/>
    </row>
    <row r="21" spans="1:6">
      <c r="A21" s="148" t="s">
        <v>594</v>
      </c>
      <c r="B21" s="152"/>
      <c r="C21" s="152"/>
      <c r="D21" s="152"/>
      <c r="E21" s="152"/>
      <c r="F21" s="152"/>
    </row>
    <row r="22" spans="1:6">
      <c r="A22" s="114" t="s">
        <v>595</v>
      </c>
      <c r="B22" s="152"/>
      <c r="C22" s="152"/>
      <c r="D22" s="152"/>
      <c r="E22" s="152"/>
      <c r="F22" s="152"/>
    </row>
    <row r="23" spans="1:6">
      <c r="A23" s="114" t="s">
        <v>596</v>
      </c>
      <c r="B23" s="152"/>
      <c r="C23" s="152"/>
      <c r="D23" s="152"/>
      <c r="E23" s="152"/>
      <c r="F23" s="152"/>
    </row>
    <row r="24" spans="1:6">
      <c r="A24" s="114" t="s">
        <v>597</v>
      </c>
      <c r="B24" s="153"/>
      <c r="C24" s="45"/>
      <c r="D24" s="45"/>
      <c r="E24" s="45"/>
      <c r="F24" s="45"/>
    </row>
    <row r="25" spans="1:6">
      <c r="A25" s="148" t="s">
        <v>598</v>
      </c>
      <c r="B25" s="153"/>
      <c r="C25" s="45"/>
      <c r="D25" s="45"/>
      <c r="E25" s="45"/>
      <c r="F25" s="45"/>
    </row>
    <row r="26" spans="1:6">
      <c r="A26" s="149"/>
      <c r="B26" s="7"/>
      <c r="C26" s="7"/>
      <c r="D26" s="7"/>
      <c r="E26" s="7"/>
      <c r="F26" s="7"/>
    </row>
    <row r="27" spans="1:6">
      <c r="A27" s="147" t="s">
        <v>599</v>
      </c>
      <c r="B27" s="7"/>
      <c r="C27" s="7"/>
      <c r="D27" s="7"/>
      <c r="E27" s="7"/>
      <c r="F27" s="7"/>
    </row>
    <row r="28" spans="1:6">
      <c r="A28" s="148" t="s">
        <v>600</v>
      </c>
      <c r="B28" s="45"/>
      <c r="C28" s="45"/>
      <c r="D28" s="45"/>
      <c r="E28" s="45"/>
      <c r="F28" s="45"/>
    </row>
    <row r="29" spans="1:6">
      <c r="A29" s="149"/>
      <c r="B29" s="7"/>
      <c r="C29" s="7"/>
      <c r="D29" s="7"/>
      <c r="E29" s="7"/>
      <c r="F29" s="7"/>
    </row>
    <row r="30" spans="1:6">
      <c r="A30" s="147" t="s">
        <v>601</v>
      </c>
      <c r="B30" s="7"/>
      <c r="C30" s="7"/>
      <c r="D30" s="7"/>
      <c r="E30" s="7"/>
      <c r="F30" s="7"/>
    </row>
    <row r="31" spans="1:6">
      <c r="A31" s="148" t="s">
        <v>586</v>
      </c>
      <c r="B31" s="45"/>
      <c r="C31" s="45"/>
      <c r="D31" s="45"/>
      <c r="E31" s="45"/>
      <c r="F31" s="45"/>
    </row>
    <row r="32" spans="1:6">
      <c r="A32" s="148" t="s">
        <v>590</v>
      </c>
      <c r="B32" s="45"/>
      <c r="C32" s="45"/>
      <c r="D32" s="45"/>
      <c r="E32" s="45"/>
      <c r="F32" s="45"/>
    </row>
    <row r="33" spans="1:6">
      <c r="A33" s="148" t="s">
        <v>602</v>
      </c>
      <c r="B33" s="45"/>
      <c r="C33" s="45"/>
      <c r="D33" s="45"/>
      <c r="E33" s="45"/>
      <c r="F33" s="45"/>
    </row>
    <row r="34" spans="1:6">
      <c r="A34" s="149"/>
      <c r="B34" s="7"/>
      <c r="C34" s="7"/>
      <c r="D34" s="7"/>
      <c r="E34" s="7"/>
      <c r="F34" s="7"/>
    </row>
    <row r="35" spans="1:6">
      <c r="A35" s="147" t="s">
        <v>603</v>
      </c>
      <c r="B35" s="7"/>
      <c r="C35" s="7"/>
      <c r="D35" s="7"/>
      <c r="E35" s="7"/>
      <c r="F35" s="7"/>
    </row>
    <row r="36" spans="1:6">
      <c r="A36" s="148" t="s">
        <v>604</v>
      </c>
      <c r="B36" s="45"/>
      <c r="C36" s="45"/>
      <c r="D36" s="45"/>
      <c r="E36" s="45"/>
      <c r="F36" s="45"/>
    </row>
    <row r="37" spans="1:6">
      <c r="A37" s="148" t="s">
        <v>605</v>
      </c>
      <c r="B37" s="45"/>
      <c r="C37" s="45"/>
      <c r="D37" s="45"/>
      <c r="E37" s="45"/>
      <c r="F37" s="45"/>
    </row>
    <row r="38" spans="1:6">
      <c r="A38" s="148" t="s">
        <v>606</v>
      </c>
      <c r="B38" s="153"/>
      <c r="C38" s="45"/>
      <c r="D38" s="45"/>
      <c r="E38" s="45"/>
      <c r="F38" s="45"/>
    </row>
    <row r="39" spans="1:6">
      <c r="A39" s="149"/>
      <c r="B39" s="7"/>
      <c r="C39" s="7"/>
      <c r="D39" s="7"/>
      <c r="E39" s="7"/>
      <c r="F39" s="7"/>
    </row>
    <row r="40" spans="1:6">
      <c r="A40" s="147" t="s">
        <v>607</v>
      </c>
      <c r="B40" s="45"/>
      <c r="C40" s="45"/>
      <c r="D40" s="45"/>
      <c r="E40" s="45"/>
      <c r="F40" s="45"/>
    </row>
    <row r="41" spans="1:6">
      <c r="A41" s="149"/>
      <c r="B41" s="7"/>
      <c r="C41" s="7"/>
      <c r="D41" s="7"/>
      <c r="E41" s="7"/>
      <c r="F41" s="7"/>
    </row>
    <row r="42" spans="1:6">
      <c r="A42" s="147" t="s">
        <v>608</v>
      </c>
      <c r="B42" s="7"/>
      <c r="C42" s="7"/>
      <c r="D42" s="7"/>
      <c r="E42" s="7"/>
      <c r="F42" s="7"/>
    </row>
    <row r="43" spans="1:6">
      <c r="A43" s="148" t="s">
        <v>609</v>
      </c>
      <c r="B43" s="45"/>
      <c r="C43" s="45"/>
      <c r="D43" s="45"/>
      <c r="E43" s="45"/>
      <c r="F43" s="45"/>
    </row>
    <row r="44" spans="1:6">
      <c r="A44" s="148" t="s">
        <v>610</v>
      </c>
      <c r="B44" s="45"/>
      <c r="C44" s="45"/>
      <c r="D44" s="45"/>
      <c r="E44" s="45"/>
      <c r="F44" s="45"/>
    </row>
    <row r="45" spans="1:6">
      <c r="A45" s="148" t="s">
        <v>611</v>
      </c>
      <c r="B45" s="45"/>
      <c r="C45" s="45"/>
      <c r="D45" s="45"/>
      <c r="E45" s="45"/>
      <c r="F45" s="45"/>
    </row>
    <row r="46" spans="1:6">
      <c r="A46" s="149"/>
      <c r="B46" s="7"/>
      <c r="C46" s="7"/>
      <c r="D46" s="7"/>
      <c r="E46" s="7"/>
      <c r="F46" s="7"/>
    </row>
    <row r="47" spans="1:6" ht="30">
      <c r="A47" s="147" t="s">
        <v>612</v>
      </c>
      <c r="B47" s="7"/>
      <c r="C47" s="7"/>
      <c r="D47" s="7"/>
      <c r="E47" s="7"/>
      <c r="F47" s="7"/>
    </row>
    <row r="48" spans="1:6">
      <c r="A48" s="114" t="s">
        <v>610</v>
      </c>
      <c r="B48" s="152"/>
      <c r="C48" s="152"/>
      <c r="D48" s="152"/>
      <c r="E48" s="152"/>
      <c r="F48" s="152"/>
    </row>
    <row r="49" spans="1:6">
      <c r="A49" s="114" t="s">
        <v>611</v>
      </c>
      <c r="B49" s="152"/>
      <c r="C49" s="152"/>
      <c r="D49" s="152"/>
      <c r="E49" s="152"/>
      <c r="F49" s="152"/>
    </row>
    <row r="50" spans="1:6">
      <c r="A50" s="149"/>
      <c r="B50" s="7"/>
      <c r="C50" s="7"/>
      <c r="D50" s="7"/>
      <c r="E50" s="7"/>
      <c r="F50" s="7"/>
    </row>
    <row r="51" spans="1:6">
      <c r="A51" s="147" t="s">
        <v>613</v>
      </c>
      <c r="B51" s="7"/>
      <c r="C51" s="7"/>
      <c r="D51" s="7"/>
      <c r="E51" s="7"/>
      <c r="F51" s="7"/>
    </row>
    <row r="52" spans="1:6">
      <c r="A52" s="148" t="s">
        <v>610</v>
      </c>
      <c r="B52" s="45"/>
      <c r="C52" s="45"/>
      <c r="D52" s="45"/>
      <c r="E52" s="45"/>
      <c r="F52" s="45"/>
    </row>
    <row r="53" spans="1:6">
      <c r="A53" s="148" t="s">
        <v>611</v>
      </c>
      <c r="B53" s="45"/>
      <c r="C53" s="45"/>
      <c r="D53" s="45"/>
      <c r="E53" s="45"/>
      <c r="F53" s="45"/>
    </row>
    <row r="54" spans="1:6">
      <c r="A54" s="148" t="s">
        <v>614</v>
      </c>
      <c r="B54" s="45"/>
      <c r="C54" s="45"/>
      <c r="D54" s="45"/>
      <c r="E54" s="45"/>
      <c r="F54" s="45"/>
    </row>
    <row r="55" spans="1:6">
      <c r="A55" s="149"/>
      <c r="B55" s="7"/>
      <c r="C55" s="7"/>
      <c r="D55" s="7"/>
      <c r="E55" s="7"/>
      <c r="F55" s="7"/>
    </row>
    <row r="56" spans="1:6">
      <c r="A56" s="147" t="s">
        <v>615</v>
      </c>
      <c r="B56" s="7"/>
      <c r="C56" s="7"/>
      <c r="D56" s="7"/>
      <c r="E56" s="7"/>
      <c r="F56" s="7"/>
    </row>
    <row r="57" spans="1:6">
      <c r="A57" s="148" t="s">
        <v>610</v>
      </c>
      <c r="B57" s="45"/>
      <c r="C57" s="45"/>
      <c r="D57" s="45"/>
      <c r="E57" s="45"/>
      <c r="F57" s="45"/>
    </row>
    <row r="58" spans="1:6">
      <c r="A58" s="148" t="s">
        <v>611</v>
      </c>
      <c r="B58" s="45"/>
      <c r="C58" s="45"/>
      <c r="D58" s="45"/>
      <c r="E58" s="45"/>
      <c r="F58" s="45"/>
    </row>
    <row r="59" spans="1:6">
      <c r="A59" s="149"/>
      <c r="B59" s="7"/>
      <c r="C59" s="7"/>
      <c r="D59" s="7"/>
      <c r="E59" s="7"/>
      <c r="F59" s="7"/>
    </row>
    <row r="60" spans="1:6">
      <c r="A60" s="147" t="s">
        <v>616</v>
      </c>
      <c r="B60" s="7"/>
      <c r="C60" s="7"/>
      <c r="D60" s="7"/>
      <c r="E60" s="7"/>
      <c r="F60" s="7"/>
    </row>
    <row r="61" spans="1:6">
      <c r="A61" s="148" t="s">
        <v>617</v>
      </c>
      <c r="B61" s="45"/>
      <c r="C61" s="45"/>
      <c r="D61" s="45"/>
      <c r="E61" s="45"/>
      <c r="F61" s="45"/>
    </row>
    <row r="62" spans="1:6">
      <c r="A62" s="148" t="s">
        <v>618</v>
      </c>
      <c r="B62" s="153"/>
      <c r="C62" s="45"/>
      <c r="D62" s="45"/>
      <c r="E62" s="45"/>
      <c r="F62" s="45"/>
    </row>
    <row r="63" spans="1:6">
      <c r="A63" s="149"/>
      <c r="B63" s="7"/>
      <c r="C63" s="7"/>
      <c r="D63" s="7"/>
      <c r="E63" s="7"/>
      <c r="F63" s="7"/>
    </row>
    <row r="64" spans="1:6">
      <c r="A64" s="147" t="s">
        <v>619</v>
      </c>
      <c r="B64" s="7"/>
      <c r="C64" s="7"/>
      <c r="D64" s="7"/>
      <c r="E64" s="7"/>
      <c r="F64" s="7"/>
    </row>
    <row r="65" spans="1:6">
      <c r="A65" s="148" t="s">
        <v>620</v>
      </c>
      <c r="B65" s="45"/>
      <c r="C65" s="45"/>
      <c r="D65" s="45"/>
      <c r="E65" s="45"/>
      <c r="F65" s="45"/>
    </row>
    <row r="66" spans="1:6">
      <c r="A66" s="148" t="s">
        <v>621</v>
      </c>
      <c r="B66" s="45"/>
      <c r="C66" s="45"/>
      <c r="D66" s="45"/>
      <c r="E66" s="45"/>
      <c r="F66" s="45"/>
    </row>
    <row r="67" spans="1:6">
      <c r="A67" s="154"/>
      <c r="B67" s="102"/>
      <c r="C67" s="102"/>
      <c r="D67" s="102"/>
      <c r="E67" s="102"/>
      <c r="F67" s="102"/>
    </row>
    <row r="68" spans="1:6">
      <c r="B68" t="s">
        <v>623</v>
      </c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0866141732283472" right="0.70866141732283472" top="0.35433070866141736" bottom="0.35433070866141736" header="0.31496062992125984" footer="0.31496062992125984"/>
  <pageSetup scale="60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'[3]Info General'!#REF!</xm:f>
          </x14:formula2>
          <xm:sqref>B40:F40</xm:sqref>
        </x14:dataValidation>
        <x14:dataValidation type="whole" allowBlank="1" showInputMessage="1" showErrorMessage="1">
          <x14:formula1>
            <xm:f>0</xm:f>
          </x14:formula1>
          <x14:formula2>
            <xm:f>'[3]Info General'!#REF!</xm:f>
          </x14:formula2>
          <xm:sqref>B18:F18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'[3]Info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'[3]Info General'!#REF!</xm:f>
          </x14:formula2>
          <xm:sqref>B48:F48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90" zoomScaleNormal="90" workbookViewId="0">
      <selection activeCell="E14" sqref="E14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210" t="s">
        <v>122</v>
      </c>
      <c r="B1" s="210"/>
      <c r="C1" s="210"/>
      <c r="D1" s="210"/>
      <c r="E1" s="210"/>
      <c r="F1" s="210"/>
      <c r="G1" s="210"/>
      <c r="H1" s="210"/>
      <c r="I1" s="1"/>
    </row>
    <row r="2" spans="1:9">
      <c r="A2" s="197" t="s">
        <v>624</v>
      </c>
      <c r="B2" s="198"/>
      <c r="C2" s="198"/>
      <c r="D2" s="198"/>
      <c r="E2" s="198"/>
      <c r="F2" s="198"/>
      <c r="G2" s="198"/>
      <c r="H2" s="199"/>
    </row>
    <row r="3" spans="1:9">
      <c r="A3" s="200" t="s">
        <v>123</v>
      </c>
      <c r="B3" s="201"/>
      <c r="C3" s="201"/>
      <c r="D3" s="201"/>
      <c r="E3" s="201"/>
      <c r="F3" s="201"/>
      <c r="G3" s="201"/>
      <c r="H3" s="202"/>
    </row>
    <row r="4" spans="1:9">
      <c r="A4" s="203" t="s">
        <v>631</v>
      </c>
      <c r="B4" s="204"/>
      <c r="C4" s="204"/>
      <c r="D4" s="204"/>
      <c r="E4" s="204"/>
      <c r="F4" s="204"/>
      <c r="G4" s="204"/>
      <c r="H4" s="205"/>
    </row>
    <row r="5" spans="1:9">
      <c r="A5" s="206" t="s">
        <v>2</v>
      </c>
      <c r="B5" s="207"/>
      <c r="C5" s="207"/>
      <c r="D5" s="207"/>
      <c r="E5" s="207"/>
      <c r="F5" s="207"/>
      <c r="G5" s="207"/>
      <c r="H5" s="208"/>
    </row>
    <row r="6" spans="1:9" ht="45">
      <c r="A6" s="189" t="s">
        <v>124</v>
      </c>
      <c r="B6" s="190" t="s">
        <v>625</v>
      </c>
      <c r="C6" s="189" t="s">
        <v>125</v>
      </c>
      <c r="D6" s="189" t="s">
        <v>126</v>
      </c>
      <c r="E6" s="189" t="s">
        <v>127</v>
      </c>
      <c r="F6" s="189" t="s">
        <v>128</v>
      </c>
      <c r="G6" s="189" t="s">
        <v>129</v>
      </c>
      <c r="H6" s="191" t="s">
        <v>130</v>
      </c>
      <c r="I6" s="32"/>
    </row>
    <row r="7" spans="1:9">
      <c r="A7" s="13"/>
      <c r="B7" s="13"/>
      <c r="C7" s="13"/>
      <c r="D7" s="13"/>
      <c r="E7" s="13"/>
      <c r="F7" s="13"/>
      <c r="G7" s="13"/>
      <c r="H7" s="13"/>
      <c r="I7" s="32"/>
    </row>
    <row r="8" spans="1:9">
      <c r="A8" s="33" t="s">
        <v>131</v>
      </c>
      <c r="B8" s="30">
        <f>B9+B13</f>
        <v>0</v>
      </c>
      <c r="C8" s="30">
        <f>C9+C13</f>
        <v>0</v>
      </c>
      <c r="D8" s="30">
        <f t="shared" ref="D8:H8" si="0">D9+D13</f>
        <v>-8500000</v>
      </c>
      <c r="E8" s="30">
        <f t="shared" si="0"/>
        <v>0</v>
      </c>
      <c r="F8" s="30">
        <f>F9+F13</f>
        <v>8500000</v>
      </c>
      <c r="G8" s="30">
        <f t="shared" si="0"/>
        <v>-179353</v>
      </c>
      <c r="H8" s="30">
        <f t="shared" si="0"/>
        <v>0</v>
      </c>
    </row>
    <row r="9" spans="1:9">
      <c r="A9" s="34" t="s">
        <v>132</v>
      </c>
      <c r="B9" s="28">
        <f>SUM(B10:B12)</f>
        <v>0</v>
      </c>
      <c r="C9" s="28">
        <f t="shared" ref="C9:H13" si="1">SUM(C10:C12)</f>
        <v>0</v>
      </c>
      <c r="D9" s="28">
        <f t="shared" si="1"/>
        <v>-8500000</v>
      </c>
      <c r="E9" s="28">
        <f t="shared" si="1"/>
        <v>0</v>
      </c>
      <c r="F9" s="28">
        <f>B9+C9-D9+E9</f>
        <v>8500000</v>
      </c>
      <c r="G9" s="28">
        <f t="shared" si="1"/>
        <v>-179353</v>
      </c>
      <c r="H9" s="28">
        <f t="shared" si="1"/>
        <v>0</v>
      </c>
    </row>
    <row r="10" spans="1:9">
      <c r="A10" s="35" t="s">
        <v>133</v>
      </c>
      <c r="B10" s="28"/>
      <c r="C10" s="28"/>
      <c r="D10" s="31">
        <v>-8500000</v>
      </c>
      <c r="E10" s="28"/>
      <c r="F10" s="31">
        <v>0</v>
      </c>
      <c r="G10" s="31">
        <v>-179353</v>
      </c>
      <c r="H10" s="28"/>
    </row>
    <row r="11" spans="1:9">
      <c r="A11" s="35" t="s">
        <v>134</v>
      </c>
      <c r="B11" s="28"/>
      <c r="C11" s="28"/>
      <c r="D11" s="28"/>
      <c r="E11" s="28"/>
      <c r="F11" s="28">
        <f>B11+C11-D11+E11</f>
        <v>0</v>
      </c>
      <c r="G11" s="28"/>
      <c r="H11" s="28"/>
    </row>
    <row r="12" spans="1:9">
      <c r="A12" s="35" t="s">
        <v>135</v>
      </c>
      <c r="B12" s="28"/>
      <c r="C12" s="28"/>
      <c r="D12" s="28"/>
      <c r="E12" s="28"/>
      <c r="F12" s="28">
        <f>B12+C12-D12+E12</f>
        <v>0</v>
      </c>
      <c r="G12" s="28"/>
      <c r="H12" s="28"/>
    </row>
    <row r="13" spans="1:9">
      <c r="A13" s="34" t="s">
        <v>136</v>
      </c>
      <c r="B13" s="28">
        <f>SUM(B14:B16)</f>
        <v>0</v>
      </c>
      <c r="C13" s="28">
        <f t="shared" ref="C13:H13" si="2">SUM(C14:C16)</f>
        <v>0</v>
      </c>
      <c r="D13" s="28">
        <f t="shared" si="2"/>
        <v>0</v>
      </c>
      <c r="E13" s="28">
        <f t="shared" si="2"/>
        <v>0</v>
      </c>
      <c r="F13" s="28">
        <f t="shared" ref="F13" si="3">B13+C13-D13+E13</f>
        <v>0</v>
      </c>
      <c r="G13" s="28">
        <f t="shared" si="1"/>
        <v>0</v>
      </c>
      <c r="H13" s="28">
        <f t="shared" si="2"/>
        <v>0</v>
      </c>
    </row>
    <row r="14" spans="1:9">
      <c r="A14" s="35" t="s">
        <v>137</v>
      </c>
      <c r="B14" s="31">
        <v>0</v>
      </c>
      <c r="C14" s="31">
        <v>0</v>
      </c>
      <c r="D14" s="28"/>
      <c r="E14" s="28"/>
      <c r="F14" s="28">
        <f>B14+C14-D14+E14</f>
        <v>0</v>
      </c>
      <c r="G14" s="28"/>
      <c r="H14" s="28"/>
    </row>
    <row r="15" spans="1:9">
      <c r="A15" s="35" t="s">
        <v>138</v>
      </c>
      <c r="B15" s="31">
        <v>0</v>
      </c>
      <c r="C15" s="31">
        <v>0</v>
      </c>
      <c r="D15" s="28"/>
      <c r="E15" s="28"/>
      <c r="F15" s="28">
        <f>B15+C15-D15+E15</f>
        <v>0</v>
      </c>
      <c r="G15" s="28"/>
      <c r="H15" s="28"/>
    </row>
    <row r="16" spans="1:9">
      <c r="A16" s="35" t="s">
        <v>139</v>
      </c>
      <c r="B16" s="31">
        <v>0</v>
      </c>
      <c r="C16" s="31">
        <v>0</v>
      </c>
      <c r="D16" s="28"/>
      <c r="E16" s="28"/>
      <c r="F16" s="28">
        <f>B16+C16-D16+E16</f>
        <v>0</v>
      </c>
      <c r="G16" s="28"/>
      <c r="H16" s="28"/>
    </row>
    <row r="17" spans="1:8">
      <c r="A17" s="171"/>
      <c r="B17" s="36"/>
      <c r="C17" s="36"/>
      <c r="D17" s="36"/>
      <c r="E17" s="36"/>
      <c r="F17" s="36"/>
      <c r="G17" s="36"/>
      <c r="H17" s="36"/>
    </row>
    <row r="18" spans="1:8">
      <c r="A18" s="33" t="s">
        <v>140</v>
      </c>
      <c r="B18" s="30"/>
      <c r="C18" s="37"/>
      <c r="D18" s="37"/>
      <c r="E18" s="37"/>
      <c r="F18" s="30">
        <f t="shared" ref="F18" si="4">B18+C18-D18+E18</f>
        <v>0</v>
      </c>
      <c r="G18" s="37"/>
      <c r="H18" s="37"/>
    </row>
    <row r="19" spans="1:8">
      <c r="A19" s="4"/>
      <c r="B19" s="38"/>
      <c r="C19" s="38"/>
      <c r="D19" s="38"/>
      <c r="E19" s="38"/>
      <c r="F19" s="38"/>
      <c r="G19" s="38"/>
      <c r="H19" s="38"/>
    </row>
    <row r="20" spans="1:8">
      <c r="A20" s="33" t="s">
        <v>141</v>
      </c>
      <c r="B20" s="30">
        <f>B8+B18</f>
        <v>0</v>
      </c>
      <c r="C20" s="30">
        <f t="shared" ref="C20:H20" si="5">C8+C18</f>
        <v>0</v>
      </c>
      <c r="D20" s="30">
        <f t="shared" si="5"/>
        <v>-8500000</v>
      </c>
      <c r="E20" s="30">
        <f t="shared" si="5"/>
        <v>0</v>
      </c>
      <c r="F20" s="30">
        <f>F8+F18</f>
        <v>8500000</v>
      </c>
      <c r="G20" s="30">
        <f t="shared" si="5"/>
        <v>-179353</v>
      </c>
      <c r="H20" s="30">
        <f t="shared" si="5"/>
        <v>0</v>
      </c>
    </row>
    <row r="21" spans="1:8">
      <c r="A21" s="171"/>
      <c r="B21" s="29"/>
      <c r="C21" s="29"/>
      <c r="D21" s="29"/>
      <c r="E21" s="29"/>
      <c r="F21" s="29"/>
      <c r="G21" s="29"/>
      <c r="H21" s="29"/>
    </row>
    <row r="22" spans="1:8" ht="17.25">
      <c r="A22" s="33" t="s">
        <v>142</v>
      </c>
      <c r="B22" s="30">
        <f t="shared" ref="B22:H22" si="6">SUM(B23:B25)</f>
        <v>0</v>
      </c>
      <c r="C22" s="30">
        <f t="shared" si="6"/>
        <v>0</v>
      </c>
      <c r="D22" s="30">
        <f t="shared" si="6"/>
        <v>0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</row>
    <row r="23" spans="1:8">
      <c r="A23" s="39" t="s">
        <v>143</v>
      </c>
      <c r="B23" s="28"/>
      <c r="C23" s="28"/>
      <c r="D23" s="28"/>
      <c r="E23" s="28"/>
      <c r="F23" s="28">
        <f>B23+C23-D23+E23</f>
        <v>0</v>
      </c>
      <c r="G23" s="28"/>
      <c r="H23" s="28"/>
    </row>
    <row r="24" spans="1:8">
      <c r="A24" s="39" t="s">
        <v>144</v>
      </c>
      <c r="B24" s="28"/>
      <c r="C24" s="28"/>
      <c r="D24" s="28"/>
      <c r="E24" s="28"/>
      <c r="F24" s="28">
        <f>B24+C24-D24+E24</f>
        <v>0</v>
      </c>
      <c r="G24" s="28"/>
      <c r="H24" s="28"/>
    </row>
    <row r="25" spans="1:8">
      <c r="A25" s="39" t="s">
        <v>145</v>
      </c>
      <c r="B25" s="28"/>
      <c r="C25" s="28"/>
      <c r="D25" s="28"/>
      <c r="E25" s="28"/>
      <c r="F25" s="28">
        <f>B25+C25-D25+E25</f>
        <v>0</v>
      </c>
      <c r="G25" s="28"/>
      <c r="H25" s="28"/>
    </row>
    <row r="26" spans="1:8">
      <c r="A26" s="40" t="s">
        <v>146</v>
      </c>
      <c r="B26" s="29"/>
      <c r="C26" s="29"/>
      <c r="D26" s="29"/>
      <c r="E26" s="29"/>
      <c r="F26" s="29"/>
      <c r="G26" s="29"/>
      <c r="H26" s="29"/>
    </row>
    <row r="27" spans="1:8" ht="17.25">
      <c r="A27" s="33" t="s">
        <v>147</v>
      </c>
      <c r="B27" s="30">
        <f>SUM(B28:B30)</f>
        <v>0</v>
      </c>
      <c r="C27" s="30">
        <f t="shared" ref="C27:H27" si="7">SUM(C28:C30)</f>
        <v>0</v>
      </c>
      <c r="D27" s="30">
        <f t="shared" si="7"/>
        <v>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</row>
    <row r="28" spans="1:8">
      <c r="A28" s="39" t="s">
        <v>148</v>
      </c>
      <c r="B28" s="28"/>
      <c r="C28" s="28"/>
      <c r="D28" s="28"/>
      <c r="E28" s="28"/>
      <c r="F28" s="28">
        <f>B28+C28-D28+E28</f>
        <v>0</v>
      </c>
      <c r="G28" s="28"/>
      <c r="H28" s="28"/>
    </row>
    <row r="29" spans="1:8">
      <c r="A29" s="39" t="s">
        <v>149</v>
      </c>
      <c r="B29" s="28"/>
      <c r="C29" s="28"/>
      <c r="D29" s="28"/>
      <c r="E29" s="28"/>
      <c r="F29" s="28">
        <f>B29+C29-D29+E29</f>
        <v>0</v>
      </c>
      <c r="G29" s="28"/>
      <c r="H29" s="28"/>
    </row>
    <row r="30" spans="1:8">
      <c r="A30" s="39" t="s">
        <v>150</v>
      </c>
      <c r="B30" s="28"/>
      <c r="C30" s="28"/>
      <c r="D30" s="28"/>
      <c r="E30" s="28"/>
      <c r="F30" s="28">
        <f>B30+C30-D30+E30</f>
        <v>0</v>
      </c>
      <c r="G30" s="28"/>
      <c r="H30" s="28"/>
    </row>
    <row r="31" spans="1:8">
      <c r="A31" s="41" t="s">
        <v>146</v>
      </c>
      <c r="B31" s="42"/>
      <c r="C31" s="42"/>
      <c r="D31" s="42"/>
      <c r="E31" s="42"/>
      <c r="F31" s="42"/>
      <c r="G31" s="42"/>
      <c r="H31" s="42"/>
    </row>
    <row r="32" spans="1:8">
      <c r="A32" s="1"/>
      <c r="B32" s="166"/>
      <c r="C32" s="166"/>
      <c r="D32" s="166"/>
      <c r="E32" s="166"/>
      <c r="F32" s="166"/>
      <c r="G32" s="166"/>
      <c r="H32" s="166"/>
    </row>
    <row r="33" spans="1:8" ht="15" customHeight="1">
      <c r="A33" s="209" t="s">
        <v>151</v>
      </c>
      <c r="B33" s="209"/>
      <c r="C33" s="209"/>
      <c r="D33" s="209"/>
      <c r="E33" s="209"/>
      <c r="F33" s="209"/>
      <c r="G33" s="209"/>
      <c r="H33" s="209"/>
    </row>
    <row r="34" spans="1:8" ht="15" customHeight="1">
      <c r="A34" s="209"/>
      <c r="B34" s="209"/>
      <c r="C34" s="209"/>
      <c r="D34" s="209"/>
      <c r="E34" s="209"/>
      <c r="F34" s="209"/>
      <c r="G34" s="209"/>
      <c r="H34" s="209"/>
    </row>
    <row r="35" spans="1:8" ht="15" customHeight="1">
      <c r="A35" s="209"/>
      <c r="B35" s="209"/>
      <c r="C35" s="209"/>
      <c r="D35" s="209"/>
      <c r="E35" s="209"/>
      <c r="F35" s="209"/>
      <c r="G35" s="209"/>
      <c r="H35" s="209"/>
    </row>
    <row r="36" spans="1:8" ht="15" customHeight="1">
      <c r="A36" s="209"/>
      <c r="B36" s="209"/>
      <c r="C36" s="209"/>
      <c r="D36" s="209"/>
      <c r="E36" s="209"/>
      <c r="F36" s="209"/>
      <c r="G36" s="209"/>
      <c r="H36" s="209"/>
    </row>
    <row r="37" spans="1:8" ht="15" customHeight="1">
      <c r="A37" s="209"/>
      <c r="B37" s="209"/>
      <c r="C37" s="209"/>
      <c r="D37" s="209"/>
      <c r="E37" s="209"/>
      <c r="F37" s="209"/>
      <c r="G37" s="209"/>
      <c r="H37" s="209"/>
    </row>
    <row r="38" spans="1:8">
      <c r="A38" s="1"/>
      <c r="B38" s="166"/>
      <c r="C38" s="166"/>
      <c r="D38" s="166"/>
      <c r="E38" s="166"/>
      <c r="F38" s="166"/>
      <c r="G38" s="166"/>
      <c r="H38" s="166"/>
    </row>
    <row r="39" spans="1:8" ht="30">
      <c r="A39" s="189" t="s">
        <v>152</v>
      </c>
      <c r="B39" s="189" t="s">
        <v>153</v>
      </c>
      <c r="C39" s="189" t="s">
        <v>154</v>
      </c>
      <c r="D39" s="189" t="s">
        <v>155</v>
      </c>
      <c r="E39" s="189" t="s">
        <v>156</v>
      </c>
      <c r="F39" s="191" t="s">
        <v>157</v>
      </c>
      <c r="G39" s="166"/>
      <c r="H39" s="166"/>
    </row>
    <row r="40" spans="1:8">
      <c r="A40" s="4"/>
      <c r="B40" s="43"/>
      <c r="C40" s="43"/>
      <c r="D40" s="43"/>
      <c r="E40" s="43"/>
      <c r="F40" s="43"/>
      <c r="G40" s="166"/>
      <c r="H40" s="166"/>
    </row>
    <row r="41" spans="1:8">
      <c r="A41" s="33" t="s">
        <v>158</v>
      </c>
      <c r="B41" s="44">
        <f>SUM(B42:B45)</f>
        <v>0</v>
      </c>
      <c r="C41" s="44">
        <f t="shared" ref="C41:F41" si="8">SUM(C42:C45)</f>
        <v>0</v>
      </c>
      <c r="D41" s="44">
        <f t="shared" si="8"/>
        <v>0</v>
      </c>
      <c r="E41" s="44">
        <f t="shared" si="8"/>
        <v>0</v>
      </c>
      <c r="F41" s="44">
        <f t="shared" si="8"/>
        <v>0</v>
      </c>
      <c r="G41" s="166"/>
      <c r="H41" s="166"/>
    </row>
    <row r="42" spans="1:8">
      <c r="A42" s="39" t="s">
        <v>159</v>
      </c>
      <c r="B42" s="45"/>
      <c r="C42" s="45"/>
      <c r="D42" s="45"/>
      <c r="E42" s="45"/>
      <c r="F42" s="45"/>
      <c r="G42" s="46"/>
      <c r="H42" s="46"/>
    </row>
    <row r="43" spans="1:8">
      <c r="A43" s="39" t="s">
        <v>160</v>
      </c>
      <c r="B43" s="45"/>
      <c r="C43" s="45"/>
      <c r="D43" s="45"/>
      <c r="E43" s="45"/>
      <c r="F43" s="45"/>
      <c r="G43" s="46"/>
      <c r="H43" s="46"/>
    </row>
    <row r="44" spans="1:8">
      <c r="A44" s="39" t="s">
        <v>161</v>
      </c>
      <c r="B44" s="45"/>
      <c r="C44" s="45"/>
      <c r="D44" s="45"/>
      <c r="E44" s="45"/>
      <c r="F44" s="45"/>
      <c r="G44" s="46"/>
      <c r="H44" s="46"/>
    </row>
    <row r="45" spans="1:8">
      <c r="A45" s="47" t="s">
        <v>146</v>
      </c>
      <c r="B45" s="14"/>
      <c r="C45" s="14"/>
      <c r="D45" s="14"/>
      <c r="E45" s="14"/>
      <c r="F45" s="14"/>
      <c r="G45" s="166"/>
      <c r="H45" s="16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A4" sqref="A4:K4"/>
    </sheetView>
  </sheetViews>
  <sheetFormatPr baseColWidth="10" defaultRowHeight="15"/>
  <cols>
    <col min="1" max="1" width="57" customWidth="1"/>
    <col min="2" max="5" width="21.7109375" customWidth="1"/>
    <col min="6" max="6" width="17.5703125" customWidth="1"/>
    <col min="7" max="7" width="19.140625" customWidth="1"/>
    <col min="8" max="8" width="19.85546875" customWidth="1"/>
    <col min="9" max="9" width="18.5703125" customWidth="1"/>
    <col min="10" max="10" width="19.85546875" customWidth="1"/>
    <col min="11" max="11" width="21.7109375" customWidth="1"/>
  </cols>
  <sheetData>
    <row r="1" spans="1:12" ht="21">
      <c r="A1" s="196" t="s">
        <v>162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48"/>
    </row>
    <row r="2" spans="1:12">
      <c r="A2" s="197" t="s">
        <v>624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</row>
    <row r="3" spans="1:12">
      <c r="A3" s="200" t="s">
        <v>163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2">
      <c r="A4" s="203" t="s">
        <v>632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2">
      <c r="A5" s="200" t="s">
        <v>2</v>
      </c>
      <c r="B5" s="201"/>
      <c r="C5" s="201"/>
      <c r="D5" s="201"/>
      <c r="E5" s="201"/>
      <c r="F5" s="201"/>
      <c r="G5" s="201"/>
      <c r="H5" s="201"/>
      <c r="I5" s="201"/>
      <c r="J5" s="201"/>
      <c r="K5" s="202"/>
    </row>
    <row r="6" spans="1:12" ht="75">
      <c r="A6" s="191" t="s">
        <v>164</v>
      </c>
      <c r="B6" s="191" t="s">
        <v>165</v>
      </c>
      <c r="C6" s="191" t="s">
        <v>166</v>
      </c>
      <c r="D6" s="191" t="s">
        <v>167</v>
      </c>
      <c r="E6" s="191" t="s">
        <v>168</v>
      </c>
      <c r="F6" s="191" t="s">
        <v>169</v>
      </c>
      <c r="G6" s="191" t="s">
        <v>170</v>
      </c>
      <c r="H6" s="191" t="s">
        <v>171</v>
      </c>
      <c r="I6" s="187" t="s">
        <v>172</v>
      </c>
      <c r="J6" s="187" t="s">
        <v>173</v>
      </c>
      <c r="K6" s="187" t="s">
        <v>174</v>
      </c>
    </row>
    <row r="7" spans="1:12">
      <c r="A7" s="49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2">
      <c r="A8" s="6" t="s">
        <v>175</v>
      </c>
      <c r="B8" s="50"/>
      <c r="C8" s="50"/>
      <c r="D8" s="50"/>
      <c r="E8" s="51">
        <f>SUM(E9:E12)</f>
        <v>0</v>
      </c>
      <c r="F8" s="50"/>
      <c r="G8" s="51">
        <f>SUM(G9:G12)</f>
        <v>0</v>
      </c>
      <c r="H8" s="51">
        <f>SUM(H9:H12)</f>
        <v>0</v>
      </c>
      <c r="I8" s="51">
        <f>SUM(I9:I12)</f>
        <v>0</v>
      </c>
      <c r="J8" s="51">
        <f>SUM(J9:J12)</f>
        <v>0</v>
      </c>
      <c r="K8" s="51">
        <f>SUM(K9:K12)</f>
        <v>0</v>
      </c>
    </row>
    <row r="9" spans="1:12">
      <c r="A9" s="52" t="s">
        <v>176</v>
      </c>
      <c r="B9" s="53"/>
      <c r="C9" s="53"/>
      <c r="D9" s="53"/>
      <c r="E9" s="54"/>
      <c r="F9" s="45"/>
      <c r="G9" s="54"/>
      <c r="H9" s="54"/>
      <c r="I9" s="54"/>
      <c r="J9" s="54"/>
      <c r="K9" s="54">
        <v>0</v>
      </c>
      <c r="L9" s="46"/>
    </row>
    <row r="10" spans="1:12">
      <c r="A10" s="52" t="s">
        <v>177</v>
      </c>
      <c r="B10" s="53"/>
      <c r="C10" s="53"/>
      <c r="D10" s="53"/>
      <c r="E10" s="54"/>
      <c r="F10" s="45"/>
      <c r="G10" s="54"/>
      <c r="H10" s="54"/>
      <c r="I10" s="54"/>
      <c r="J10" s="54"/>
      <c r="K10" s="54">
        <v>0</v>
      </c>
      <c r="L10" s="46"/>
    </row>
    <row r="11" spans="1:12">
      <c r="A11" s="52" t="s">
        <v>178</v>
      </c>
      <c r="B11" s="53"/>
      <c r="C11" s="53"/>
      <c r="D11" s="53"/>
      <c r="E11" s="54"/>
      <c r="F11" s="45"/>
      <c r="G11" s="54"/>
      <c r="H11" s="54"/>
      <c r="I11" s="54"/>
      <c r="J11" s="54"/>
      <c r="K11" s="54">
        <v>0</v>
      </c>
      <c r="L11" s="46"/>
    </row>
    <row r="12" spans="1:12">
      <c r="A12" s="52" t="s">
        <v>179</v>
      </c>
      <c r="B12" s="53"/>
      <c r="C12" s="53"/>
      <c r="D12" s="53"/>
      <c r="E12" s="54"/>
      <c r="F12" s="45"/>
      <c r="G12" s="54"/>
      <c r="H12" s="54"/>
      <c r="I12" s="54"/>
      <c r="J12" s="54"/>
      <c r="K12" s="54">
        <v>0</v>
      </c>
      <c r="L12" s="46"/>
    </row>
    <row r="13" spans="1:12">
      <c r="A13" s="55" t="s">
        <v>146</v>
      </c>
      <c r="B13" s="56"/>
      <c r="C13" s="56"/>
      <c r="D13" s="56"/>
      <c r="E13" s="57"/>
      <c r="F13" s="7"/>
      <c r="G13" s="57"/>
      <c r="H13" s="57"/>
      <c r="I13" s="57"/>
      <c r="J13" s="57"/>
      <c r="K13" s="57"/>
    </row>
    <row r="14" spans="1:12">
      <c r="A14" s="6" t="s">
        <v>180</v>
      </c>
      <c r="B14" s="50"/>
      <c r="C14" s="50"/>
      <c r="D14" s="50"/>
      <c r="E14" s="51">
        <f>SUM(E15:E18)</f>
        <v>0</v>
      </c>
      <c r="F14" s="50"/>
      <c r="G14" s="51">
        <f>SUM(G15:G18)</f>
        <v>0</v>
      </c>
      <c r="H14" s="51">
        <f>SUM(H15:H18)</f>
        <v>0</v>
      </c>
      <c r="I14" s="51">
        <f>SUM(I15:I18)</f>
        <v>0</v>
      </c>
      <c r="J14" s="51">
        <f>SUM(J15:J18)</f>
        <v>0</v>
      </c>
      <c r="K14" s="51">
        <f>SUM(K15:K18)</f>
        <v>0</v>
      </c>
    </row>
    <row r="15" spans="1:12">
      <c r="A15" s="52" t="s">
        <v>181</v>
      </c>
      <c r="B15" s="53"/>
      <c r="C15" s="53"/>
      <c r="D15" s="53"/>
      <c r="E15" s="54"/>
      <c r="F15" s="45"/>
      <c r="G15" s="54"/>
      <c r="H15" s="54"/>
      <c r="I15" s="54"/>
      <c r="J15" s="54"/>
      <c r="K15" s="54">
        <v>0</v>
      </c>
      <c r="L15" s="46"/>
    </row>
    <row r="16" spans="1:12">
      <c r="A16" s="52" t="s">
        <v>182</v>
      </c>
      <c r="B16" s="53"/>
      <c r="C16" s="53"/>
      <c r="D16" s="53"/>
      <c r="E16" s="54"/>
      <c r="F16" s="45"/>
      <c r="G16" s="54"/>
      <c r="H16" s="54"/>
      <c r="I16" s="54"/>
      <c r="J16" s="54"/>
      <c r="K16" s="54">
        <v>0</v>
      </c>
      <c r="L16" s="46"/>
    </row>
    <row r="17" spans="1:11">
      <c r="A17" s="52" t="s">
        <v>183</v>
      </c>
      <c r="B17" s="53"/>
      <c r="C17" s="53"/>
      <c r="D17" s="53"/>
      <c r="E17" s="54"/>
      <c r="F17" s="45"/>
      <c r="G17" s="54"/>
      <c r="H17" s="54"/>
      <c r="I17" s="54"/>
      <c r="J17" s="54"/>
      <c r="K17" s="54">
        <v>0</v>
      </c>
    </row>
    <row r="18" spans="1:11">
      <c r="A18" s="52" t="s">
        <v>184</v>
      </c>
      <c r="B18" s="53"/>
      <c r="C18" s="53"/>
      <c r="D18" s="53"/>
      <c r="E18" s="54"/>
      <c r="F18" s="45"/>
      <c r="G18" s="54"/>
      <c r="H18" s="54"/>
      <c r="I18" s="54"/>
      <c r="J18" s="54"/>
      <c r="K18" s="54">
        <v>0</v>
      </c>
    </row>
    <row r="19" spans="1:11">
      <c r="A19" s="55" t="s">
        <v>146</v>
      </c>
      <c r="B19" s="56"/>
      <c r="C19" s="56"/>
      <c r="D19" s="56"/>
      <c r="E19" s="57"/>
      <c r="F19" s="7"/>
      <c r="G19" s="57"/>
      <c r="H19" s="57"/>
      <c r="I19" s="57"/>
      <c r="J19" s="57"/>
      <c r="K19" s="57"/>
    </row>
    <row r="20" spans="1:11">
      <c r="A20" s="6" t="s">
        <v>185</v>
      </c>
      <c r="B20" s="50"/>
      <c r="C20" s="50"/>
      <c r="D20" s="50"/>
      <c r="E20" s="51">
        <f>E8+E14</f>
        <v>0</v>
      </c>
      <c r="F20" s="50"/>
      <c r="G20" s="51">
        <f>G8+G14</f>
        <v>0</v>
      </c>
      <c r="H20" s="51">
        <f>H8+H14</f>
        <v>0</v>
      </c>
      <c r="I20" s="51">
        <f>I8+I14</f>
        <v>0</v>
      </c>
      <c r="J20" s="51">
        <f>J8+J14</f>
        <v>0</v>
      </c>
      <c r="K20" s="51">
        <f>K8+K14</f>
        <v>0</v>
      </c>
    </row>
    <row r="21" spans="1:11">
      <c r="A21" s="58"/>
      <c r="B21" s="59"/>
      <c r="C21" s="59"/>
      <c r="D21" s="59"/>
      <c r="E21" s="59"/>
      <c r="F21" s="59"/>
      <c r="G21" s="60"/>
      <c r="H21" s="60"/>
      <c r="I21" s="60"/>
      <c r="J21" s="60"/>
      <c r="K21" s="60"/>
    </row>
  </sheetData>
  <mergeCells count="5">
    <mergeCell ref="A1:K1"/>
    <mergeCell ref="A2:K2"/>
    <mergeCell ref="A3:K3"/>
    <mergeCell ref="A4:K4"/>
    <mergeCell ref="A5:K5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55" zoomScaleNormal="100" workbookViewId="0">
      <selection activeCell="A28" sqref="A28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96"/>
      <c r="B1" s="196"/>
      <c r="C1" s="196"/>
      <c r="D1" s="196"/>
      <c r="E1" s="48"/>
      <c r="F1" s="48"/>
      <c r="G1" s="48"/>
      <c r="H1" s="48"/>
      <c r="I1" s="48"/>
      <c r="J1" s="48"/>
      <c r="K1" s="48"/>
    </row>
    <row r="2" spans="1:11" ht="21">
      <c r="A2" s="196" t="s">
        <v>186</v>
      </c>
      <c r="B2" s="196"/>
      <c r="C2" s="196"/>
      <c r="D2" s="196"/>
    </row>
    <row r="3" spans="1:11">
      <c r="A3" s="197" t="s">
        <v>624</v>
      </c>
      <c r="B3" s="198"/>
      <c r="C3" s="198"/>
      <c r="D3" s="199"/>
    </row>
    <row r="4" spans="1:11">
      <c r="A4" s="200" t="s">
        <v>187</v>
      </c>
      <c r="B4" s="201"/>
      <c r="C4" s="201"/>
      <c r="D4" s="202"/>
    </row>
    <row r="5" spans="1:11">
      <c r="A5" s="203" t="s">
        <v>633</v>
      </c>
      <c r="B5" s="204"/>
      <c r="C5" s="204"/>
      <c r="D5" s="205"/>
    </row>
    <row r="6" spans="1:11">
      <c r="A6" s="206" t="s">
        <v>2</v>
      </c>
      <c r="B6" s="207"/>
      <c r="C6" s="207"/>
      <c r="D6" s="208"/>
    </row>
    <row r="7" spans="1:11" ht="6" customHeight="1"/>
    <row r="8" spans="1:11" ht="30">
      <c r="A8" s="195" t="s">
        <v>4</v>
      </c>
      <c r="B8" s="191" t="s">
        <v>188</v>
      </c>
      <c r="C8" s="191" t="s">
        <v>189</v>
      </c>
      <c r="D8" s="191" t="s">
        <v>190</v>
      </c>
    </row>
    <row r="9" spans="1:11">
      <c r="A9" s="172" t="s">
        <v>191</v>
      </c>
      <c r="B9" s="61">
        <f>SUM(B10:B12)</f>
        <v>190446200</v>
      </c>
      <c r="C9" s="61">
        <f>SUM(C10:C12)</f>
        <v>250480004.54999998</v>
      </c>
      <c r="D9" s="61">
        <f>SUM(D10:D12)</f>
        <v>250480004.54999998</v>
      </c>
    </row>
    <row r="10" spans="1:11">
      <c r="A10" s="170" t="s">
        <v>192</v>
      </c>
      <c r="B10" s="63">
        <v>128446200</v>
      </c>
      <c r="C10" s="63">
        <v>181673719.13999999</v>
      </c>
      <c r="D10" s="63">
        <v>181673719.13999999</v>
      </c>
    </row>
    <row r="11" spans="1:11">
      <c r="A11" s="170" t="s">
        <v>193</v>
      </c>
      <c r="B11" s="63">
        <v>62000000</v>
      </c>
      <c r="C11" s="63">
        <v>68806285.409999996</v>
      </c>
      <c r="D11" s="63">
        <v>68806285.409999996</v>
      </c>
    </row>
    <row r="12" spans="1:11">
      <c r="A12" s="170" t="s">
        <v>194</v>
      </c>
      <c r="B12" s="63">
        <v>0</v>
      </c>
      <c r="C12" s="63">
        <v>0</v>
      </c>
      <c r="D12" s="63">
        <v>0</v>
      </c>
    </row>
    <row r="13" spans="1:11">
      <c r="A13" s="9"/>
      <c r="B13" s="65"/>
      <c r="C13" s="65"/>
      <c r="D13" s="65"/>
    </row>
    <row r="14" spans="1:11">
      <c r="A14" s="172" t="s">
        <v>195</v>
      </c>
      <c r="B14" s="61">
        <f>SUM(B15:B16)</f>
        <v>190446200</v>
      </c>
      <c r="C14" s="61">
        <f t="shared" ref="C14:D14" si="0">SUM(C15:C16)</f>
        <v>229656232.80000001</v>
      </c>
      <c r="D14" s="61">
        <f t="shared" si="0"/>
        <v>222902307.37</v>
      </c>
    </row>
    <row r="15" spans="1:11">
      <c r="A15" s="170" t="s">
        <v>196</v>
      </c>
      <c r="B15" s="63">
        <v>128446200</v>
      </c>
      <c r="C15" s="63">
        <v>160049661.87</v>
      </c>
      <c r="D15" s="63">
        <v>154273136.63999999</v>
      </c>
    </row>
    <row r="16" spans="1:11">
      <c r="A16" s="170" t="s">
        <v>197</v>
      </c>
      <c r="B16" s="63">
        <v>62000000</v>
      </c>
      <c r="C16" s="63">
        <v>69606570.930000007</v>
      </c>
      <c r="D16" s="63">
        <v>68629170.730000004</v>
      </c>
    </row>
    <row r="17" spans="1:4">
      <c r="A17" s="9"/>
      <c r="B17" s="65"/>
      <c r="C17" s="65"/>
      <c r="D17" s="65"/>
    </row>
    <row r="18" spans="1:4">
      <c r="A18" s="172" t="s">
        <v>198</v>
      </c>
      <c r="B18" s="66">
        <v>0</v>
      </c>
      <c r="C18" s="61">
        <f>C19+C20</f>
        <v>11478246.18</v>
      </c>
      <c r="D18" s="61">
        <f>D19+D20</f>
        <v>11478246.18</v>
      </c>
    </row>
    <row r="19" spans="1:4">
      <c r="A19" s="170" t="s">
        <v>199</v>
      </c>
      <c r="B19" s="67">
        <v>0</v>
      </c>
      <c r="C19" s="63">
        <v>8654021.1600000001</v>
      </c>
      <c r="D19" s="63">
        <v>8654021.1600000001</v>
      </c>
    </row>
    <row r="20" spans="1:4">
      <c r="A20" s="170" t="s">
        <v>200</v>
      </c>
      <c r="B20" s="67">
        <v>0</v>
      </c>
      <c r="C20" s="63">
        <v>2824225.02</v>
      </c>
      <c r="D20" s="63">
        <v>2824225.02</v>
      </c>
    </row>
    <row r="21" spans="1:4">
      <c r="A21" s="9"/>
      <c r="B21" s="65"/>
      <c r="C21" s="65"/>
      <c r="D21" s="65"/>
    </row>
    <row r="22" spans="1:4">
      <c r="A22" s="172" t="s">
        <v>201</v>
      </c>
      <c r="B22" s="61">
        <f>B9-B14+B18</f>
        <v>0</v>
      </c>
      <c r="C22" s="61">
        <f>C9-C14+C18</f>
        <v>32302017.92999997</v>
      </c>
      <c r="D22" s="61">
        <f>D9-D14+D18</f>
        <v>39055943.359999977</v>
      </c>
    </row>
    <row r="23" spans="1:4">
      <c r="A23" s="172"/>
      <c r="B23" s="65"/>
      <c r="C23" s="65"/>
      <c r="D23" s="65"/>
    </row>
    <row r="24" spans="1:4">
      <c r="A24" s="172" t="s">
        <v>202</v>
      </c>
      <c r="B24" s="61">
        <f>B22-B12</f>
        <v>0</v>
      </c>
      <c r="C24" s="61">
        <f>C22-C12</f>
        <v>32302017.92999997</v>
      </c>
      <c r="D24" s="61">
        <f>D22-D12</f>
        <v>39055943.359999977</v>
      </c>
    </row>
    <row r="25" spans="1:4">
      <c r="A25" s="172"/>
      <c r="B25" s="68"/>
      <c r="C25" s="68"/>
      <c r="D25" s="68"/>
    </row>
    <row r="26" spans="1:4">
      <c r="A26" s="176" t="s">
        <v>203</v>
      </c>
      <c r="B26" s="61">
        <f>B24-B18</f>
        <v>0</v>
      </c>
      <c r="C26" s="61">
        <f>C24-C18</f>
        <v>20823771.74999997</v>
      </c>
      <c r="D26" s="61">
        <f>D24-D18</f>
        <v>27577697.179999977</v>
      </c>
    </row>
    <row r="27" spans="1:4">
      <c r="A27" s="69"/>
      <c r="B27" s="70"/>
      <c r="C27" s="70"/>
      <c r="D27" s="70"/>
    </row>
    <row r="28" spans="1:4" ht="6.75" customHeight="1">
      <c r="A28" s="1"/>
      <c r="B28" s="166"/>
      <c r="C28" s="166"/>
      <c r="D28" s="166"/>
    </row>
    <row r="29" spans="1:4">
      <c r="A29" s="255" t="s">
        <v>204</v>
      </c>
      <c r="B29" s="193" t="s">
        <v>205</v>
      </c>
      <c r="C29" s="193" t="s">
        <v>189</v>
      </c>
      <c r="D29" s="193" t="s">
        <v>206</v>
      </c>
    </row>
    <row r="30" spans="1:4">
      <c r="A30" s="172" t="s">
        <v>207</v>
      </c>
      <c r="B30" s="51">
        <f>SUM(B31:B32)</f>
        <v>0</v>
      </c>
      <c r="C30" s="51">
        <f>SUM(C31:C32)</f>
        <v>0</v>
      </c>
      <c r="D30" s="51">
        <f>SUM(D31:D32)</f>
        <v>0</v>
      </c>
    </row>
    <row r="31" spans="1:4">
      <c r="A31" s="170" t="s">
        <v>208</v>
      </c>
      <c r="B31" s="71">
        <v>0</v>
      </c>
      <c r="C31" s="71">
        <v>0</v>
      </c>
      <c r="D31" s="71">
        <v>0</v>
      </c>
    </row>
    <row r="32" spans="1:4">
      <c r="A32" s="170" t="s">
        <v>209</v>
      </c>
      <c r="B32" s="71">
        <v>0</v>
      </c>
      <c r="C32" s="71">
        <v>0</v>
      </c>
      <c r="D32" s="71">
        <v>0</v>
      </c>
    </row>
    <row r="33" spans="1:4">
      <c r="A33" s="171"/>
      <c r="B33" s="57"/>
      <c r="C33" s="57"/>
      <c r="D33" s="57"/>
    </row>
    <row r="34" spans="1:4">
      <c r="A34" s="172" t="s">
        <v>210</v>
      </c>
      <c r="B34" s="51">
        <f>B26+B30</f>
        <v>0</v>
      </c>
      <c r="C34" s="51">
        <f>C26+C30</f>
        <v>20823771.74999997</v>
      </c>
      <c r="D34" s="51">
        <f>D26+D30</f>
        <v>27577697.179999977</v>
      </c>
    </row>
    <row r="35" spans="1:4">
      <c r="A35" s="173"/>
      <c r="B35" s="72"/>
      <c r="C35" s="72"/>
      <c r="D35" s="72"/>
    </row>
    <row r="36" spans="1:4" ht="7.5" customHeight="1">
      <c r="A36" s="1"/>
      <c r="B36" s="166"/>
      <c r="C36" s="166"/>
      <c r="D36" s="166"/>
    </row>
    <row r="37" spans="1:4" ht="30">
      <c r="A37" s="255" t="s">
        <v>204</v>
      </c>
      <c r="B37" s="193" t="s">
        <v>211</v>
      </c>
      <c r="C37" s="193" t="s">
        <v>189</v>
      </c>
      <c r="D37" s="193" t="s">
        <v>190</v>
      </c>
    </row>
    <row r="38" spans="1:4">
      <c r="A38" s="172" t="s">
        <v>212</v>
      </c>
      <c r="B38" s="51">
        <f>SUM(B39:B40)</f>
        <v>0</v>
      </c>
      <c r="C38" s="51">
        <f>SUM(C39:C40)</f>
        <v>0</v>
      </c>
      <c r="D38" s="51">
        <f>SUM(D39:D40)</f>
        <v>0</v>
      </c>
    </row>
    <row r="39" spans="1:4">
      <c r="A39" s="170" t="s">
        <v>213</v>
      </c>
      <c r="B39" s="54"/>
      <c r="C39" s="54"/>
      <c r="D39" s="54"/>
    </row>
    <row r="40" spans="1:4">
      <c r="A40" s="170" t="s">
        <v>214</v>
      </c>
      <c r="B40" s="54"/>
      <c r="C40" s="54"/>
      <c r="D40" s="54"/>
    </row>
    <row r="41" spans="1:4">
      <c r="A41" s="172" t="s">
        <v>215</v>
      </c>
      <c r="B41" s="51">
        <f>SUM(B42:B43)</f>
        <v>0</v>
      </c>
      <c r="C41" s="51">
        <f>SUM(C42:C43)</f>
        <v>0</v>
      </c>
      <c r="D41" s="51">
        <f>SUM(D42:D43)</f>
        <v>0</v>
      </c>
    </row>
    <row r="42" spans="1:4">
      <c r="A42" s="170" t="s">
        <v>216</v>
      </c>
      <c r="B42" s="71">
        <v>0</v>
      </c>
      <c r="C42" s="71">
        <v>0</v>
      </c>
      <c r="D42" s="71">
        <v>0</v>
      </c>
    </row>
    <row r="43" spans="1:4">
      <c r="A43" s="170" t="s">
        <v>217</v>
      </c>
      <c r="B43" s="71">
        <v>0</v>
      </c>
      <c r="C43" s="71">
        <v>0</v>
      </c>
      <c r="D43" s="71">
        <v>0</v>
      </c>
    </row>
    <row r="44" spans="1:4">
      <c r="A44" s="171"/>
      <c r="B44" s="57"/>
      <c r="C44" s="57"/>
      <c r="D44" s="57"/>
    </row>
    <row r="45" spans="1:4">
      <c r="A45" s="172" t="s">
        <v>218</v>
      </c>
      <c r="B45" s="51">
        <f>B38-B41</f>
        <v>0</v>
      </c>
      <c r="C45" s="51">
        <f>C38-C41</f>
        <v>0</v>
      </c>
      <c r="D45" s="51">
        <f>D38-D41</f>
        <v>0</v>
      </c>
    </row>
    <row r="46" spans="1:4">
      <c r="A46" s="73"/>
      <c r="B46" s="74"/>
      <c r="C46" s="74"/>
      <c r="D46" s="74"/>
    </row>
    <row r="47" spans="1:4" ht="4.5" customHeight="1">
      <c r="A47" s="166"/>
      <c r="B47" s="166"/>
      <c r="C47" s="166"/>
      <c r="D47" s="166"/>
    </row>
    <row r="48" spans="1:4" ht="30">
      <c r="A48" s="255" t="s">
        <v>204</v>
      </c>
      <c r="B48" s="193" t="s">
        <v>211</v>
      </c>
      <c r="C48" s="193" t="s">
        <v>189</v>
      </c>
      <c r="D48" s="193" t="s">
        <v>190</v>
      </c>
    </row>
    <row r="49" spans="1:4">
      <c r="A49" s="75" t="s">
        <v>219</v>
      </c>
      <c r="B49" s="76">
        <v>128446200</v>
      </c>
      <c r="C49" s="76">
        <v>181673719.13999999</v>
      </c>
      <c r="D49" s="76">
        <v>181673719.13999999</v>
      </c>
    </row>
    <row r="50" spans="1:4">
      <c r="A50" s="77" t="s">
        <v>220</v>
      </c>
      <c r="B50" s="51">
        <f>B51-B52</f>
        <v>0</v>
      </c>
      <c r="C50" s="51">
        <f>C51-C52</f>
        <v>0</v>
      </c>
      <c r="D50" s="51">
        <f>D51-D52</f>
        <v>0</v>
      </c>
    </row>
    <row r="51" spans="1:4">
      <c r="A51" s="78" t="s">
        <v>213</v>
      </c>
      <c r="B51" s="54"/>
      <c r="C51" s="54"/>
      <c r="D51" s="54"/>
    </row>
    <row r="52" spans="1:4">
      <c r="A52" s="78" t="s">
        <v>216</v>
      </c>
      <c r="B52" s="71">
        <v>0</v>
      </c>
      <c r="C52" s="71">
        <v>0</v>
      </c>
      <c r="D52" s="71">
        <v>0</v>
      </c>
    </row>
    <row r="53" spans="1:4">
      <c r="A53" s="171"/>
      <c r="B53" s="57"/>
      <c r="C53" s="57"/>
      <c r="D53" s="57"/>
    </row>
    <row r="54" spans="1:4">
      <c r="A54" s="170" t="s">
        <v>196</v>
      </c>
      <c r="B54" s="71">
        <v>128446200</v>
      </c>
      <c r="C54" s="71">
        <v>160049661.87</v>
      </c>
      <c r="D54" s="71">
        <v>154273136.63999999</v>
      </c>
    </row>
    <row r="55" spans="1:4">
      <c r="A55" s="171"/>
      <c r="B55" s="57"/>
      <c r="C55" s="57"/>
      <c r="D55" s="57"/>
    </row>
    <row r="56" spans="1:4">
      <c r="A56" s="170" t="s">
        <v>199</v>
      </c>
      <c r="B56" s="79"/>
      <c r="C56" s="71">
        <v>8654021.1600000001</v>
      </c>
      <c r="D56" s="71">
        <v>8654021.1600000001</v>
      </c>
    </row>
    <row r="57" spans="1:4">
      <c r="A57" s="171"/>
      <c r="B57" s="57"/>
      <c r="C57" s="57"/>
      <c r="D57" s="57"/>
    </row>
    <row r="58" spans="1:4" ht="30">
      <c r="A58" s="176" t="s">
        <v>221</v>
      </c>
      <c r="B58" s="51">
        <f>B49+B50-B54-B56</f>
        <v>0</v>
      </c>
      <c r="C58" s="51">
        <f>C49+C50-C54+C56</f>
        <v>30278078.429999981</v>
      </c>
      <c r="D58" s="51">
        <f>D49+D50-D54+D56</f>
        <v>36054603.659999996</v>
      </c>
    </row>
    <row r="59" spans="1:4">
      <c r="A59" s="80"/>
      <c r="B59" s="81"/>
      <c r="C59" s="81"/>
      <c r="D59" s="81"/>
    </row>
    <row r="60" spans="1:4">
      <c r="A60" s="176" t="s">
        <v>222</v>
      </c>
      <c r="B60" s="51">
        <f>B58-B50</f>
        <v>0</v>
      </c>
      <c r="C60" s="51">
        <f>C58-C50</f>
        <v>30278078.429999981</v>
      </c>
      <c r="D60" s="51">
        <f>D58-D50</f>
        <v>36054603.659999996</v>
      </c>
    </row>
    <row r="61" spans="1:4">
      <c r="A61" s="173"/>
      <c r="B61" s="74"/>
      <c r="C61" s="74"/>
      <c r="D61" s="74"/>
    </row>
    <row r="62" spans="1:4" ht="9.75" customHeight="1">
      <c r="A62" s="166"/>
      <c r="B62" s="166"/>
      <c r="C62" s="166"/>
      <c r="D62" s="166"/>
    </row>
    <row r="63" spans="1:4" ht="30">
      <c r="A63" s="255" t="s">
        <v>204</v>
      </c>
      <c r="B63" s="193" t="s">
        <v>211</v>
      </c>
      <c r="C63" s="193" t="s">
        <v>189</v>
      </c>
      <c r="D63" s="193" t="s">
        <v>190</v>
      </c>
    </row>
    <row r="64" spans="1:4">
      <c r="A64" s="75" t="s">
        <v>193</v>
      </c>
      <c r="B64" s="165">
        <v>62000000</v>
      </c>
      <c r="C64" s="165">
        <v>68806285.409999996</v>
      </c>
      <c r="D64" s="165">
        <v>68806285.409999996</v>
      </c>
    </row>
    <row r="65" spans="1:4" ht="30">
      <c r="A65" s="77" t="s">
        <v>223</v>
      </c>
      <c r="B65" s="61">
        <f>B66-B67</f>
        <v>0</v>
      </c>
      <c r="C65" s="61">
        <f>C66-C67</f>
        <v>0</v>
      </c>
      <c r="D65" s="61">
        <f>D66-D67</f>
        <v>0</v>
      </c>
    </row>
    <row r="66" spans="1:4">
      <c r="A66" s="78" t="s">
        <v>214</v>
      </c>
      <c r="B66" s="64"/>
      <c r="C66" s="64"/>
      <c r="D66" s="64"/>
    </row>
    <row r="67" spans="1:4">
      <c r="A67" s="78" t="s">
        <v>217</v>
      </c>
      <c r="B67" s="63">
        <v>0</v>
      </c>
      <c r="C67" s="63">
        <v>0</v>
      </c>
      <c r="D67" s="63">
        <v>0</v>
      </c>
    </row>
    <row r="68" spans="1:4">
      <c r="A68" s="171"/>
      <c r="B68" s="65"/>
      <c r="C68" s="65"/>
      <c r="D68" s="65"/>
    </row>
    <row r="69" spans="1:4">
      <c r="A69" s="170" t="s">
        <v>224</v>
      </c>
      <c r="B69" s="63">
        <v>62000000</v>
      </c>
      <c r="C69" s="63">
        <v>69606570.930000007</v>
      </c>
      <c r="D69" s="63">
        <v>68629170.730000004</v>
      </c>
    </row>
    <row r="70" spans="1:4">
      <c r="A70" s="171"/>
      <c r="B70" s="65"/>
      <c r="C70" s="65"/>
      <c r="D70" s="65"/>
    </row>
    <row r="71" spans="1:4">
      <c r="A71" s="170" t="s">
        <v>200</v>
      </c>
      <c r="B71" s="82">
        <v>0</v>
      </c>
      <c r="C71" s="63">
        <v>2824225.02</v>
      </c>
      <c r="D71" s="63">
        <v>2824225.02</v>
      </c>
    </row>
    <row r="72" spans="1:4">
      <c r="A72" s="171"/>
      <c r="B72" s="65"/>
      <c r="C72" s="65"/>
      <c r="D72" s="65"/>
    </row>
    <row r="73" spans="1:4" ht="30">
      <c r="A73" s="176" t="s">
        <v>225</v>
      </c>
      <c r="B73" s="61">
        <f>B64+B65-B69+B71</f>
        <v>0</v>
      </c>
      <c r="C73" s="61">
        <f>C64+C65-C69+C71</f>
        <v>2023939.4999999893</v>
      </c>
      <c r="D73" s="61">
        <f>D64+D65-D69+D71</f>
        <v>3001339.6999999923</v>
      </c>
    </row>
    <row r="74" spans="1:4">
      <c r="A74" s="171"/>
      <c r="B74" s="65"/>
      <c r="C74" s="65"/>
      <c r="D74" s="65"/>
    </row>
    <row r="75" spans="1:4">
      <c r="A75" s="176" t="s">
        <v>226</v>
      </c>
      <c r="B75" s="61">
        <f>B73-B65</f>
        <v>0</v>
      </c>
      <c r="C75" s="61">
        <f>C73-C65</f>
        <v>2023939.4999999893</v>
      </c>
      <c r="D75" s="61">
        <f>D73-D65</f>
        <v>3001339.6999999923</v>
      </c>
    </row>
    <row r="76" spans="1:4">
      <c r="A76" s="173"/>
      <c r="B76" s="60"/>
      <c r="C76" s="60"/>
      <c r="D76" s="60"/>
    </row>
    <row r="77" spans="1:4" ht="9.75" customHeight="1"/>
    <row r="78" spans="1:4" ht="10.5" customHeight="1"/>
  </sheetData>
  <mergeCells count="6">
    <mergeCell ref="A6:D6"/>
    <mergeCell ref="A1:D1"/>
    <mergeCell ref="A2:D2"/>
    <mergeCell ref="A3:D3"/>
    <mergeCell ref="A4:D4"/>
    <mergeCell ref="A5:D5"/>
  </mergeCells>
  <pageMargins left="0.23622047244094491" right="0.23622047244094491" top="0.35433070866141736" bottom="0.35433070866141736" header="0.31496062992125984" footer="0.31496062992125984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opLeftCell="A73" zoomScale="90" zoomScaleNormal="90" workbookViewId="0">
      <selection activeCell="B87" sqref="B87"/>
    </sheetView>
  </sheetViews>
  <sheetFormatPr baseColWidth="10" defaultRowHeight="15"/>
  <cols>
    <col min="1" max="1" width="79.140625" customWidth="1"/>
    <col min="2" max="2" width="18" customWidth="1"/>
    <col min="3" max="3" width="16" customWidth="1"/>
    <col min="4" max="4" width="20" customWidth="1"/>
    <col min="5" max="5" width="18.42578125" customWidth="1"/>
    <col min="6" max="6" width="17.28515625" customWidth="1"/>
    <col min="7" max="7" width="16.140625" customWidth="1"/>
  </cols>
  <sheetData>
    <row r="1" spans="1:8" ht="21">
      <c r="A1" s="196" t="s">
        <v>227</v>
      </c>
      <c r="B1" s="196"/>
      <c r="C1" s="196"/>
      <c r="D1" s="196"/>
      <c r="E1" s="196"/>
      <c r="F1" s="196"/>
      <c r="G1" s="196"/>
      <c r="H1" s="83"/>
    </row>
    <row r="2" spans="1:8">
      <c r="A2" s="197" t="s">
        <v>624</v>
      </c>
      <c r="B2" s="198"/>
      <c r="C2" s="198"/>
      <c r="D2" s="198"/>
      <c r="E2" s="198"/>
      <c r="F2" s="198"/>
      <c r="G2" s="199"/>
    </row>
    <row r="3" spans="1:8">
      <c r="A3" s="200" t="s">
        <v>228</v>
      </c>
      <c r="B3" s="201"/>
      <c r="C3" s="201"/>
      <c r="D3" s="201"/>
      <c r="E3" s="201"/>
      <c r="F3" s="201"/>
      <c r="G3" s="202"/>
    </row>
    <row r="4" spans="1:8">
      <c r="A4" s="203" t="s">
        <v>633</v>
      </c>
      <c r="B4" s="204"/>
      <c r="C4" s="204"/>
      <c r="D4" s="204"/>
      <c r="E4" s="204"/>
      <c r="F4" s="204"/>
      <c r="G4" s="205"/>
    </row>
    <row r="5" spans="1:8">
      <c r="A5" s="206" t="s">
        <v>2</v>
      </c>
      <c r="B5" s="207"/>
      <c r="C5" s="207"/>
      <c r="D5" s="207"/>
      <c r="E5" s="207"/>
      <c r="F5" s="207"/>
      <c r="G5" s="208"/>
    </row>
    <row r="6" spans="1:8">
      <c r="A6" s="211" t="s">
        <v>229</v>
      </c>
      <c r="B6" s="213" t="s">
        <v>230</v>
      </c>
      <c r="C6" s="214"/>
      <c r="D6" s="214"/>
      <c r="E6" s="214"/>
      <c r="F6" s="215"/>
      <c r="G6" s="211" t="s">
        <v>231</v>
      </c>
    </row>
    <row r="7" spans="1:8" ht="30">
      <c r="A7" s="212"/>
      <c r="B7" s="178" t="s">
        <v>232</v>
      </c>
      <c r="C7" s="179" t="s">
        <v>233</v>
      </c>
      <c r="D7" s="178" t="s">
        <v>234</v>
      </c>
      <c r="E7" s="178" t="s">
        <v>189</v>
      </c>
      <c r="F7" s="178" t="s">
        <v>235</v>
      </c>
      <c r="G7" s="212"/>
    </row>
    <row r="8" spans="1:8">
      <c r="A8" s="169" t="s">
        <v>236</v>
      </c>
      <c r="B8" s="65"/>
      <c r="C8" s="65"/>
      <c r="D8" s="65"/>
      <c r="E8" s="65"/>
      <c r="F8" s="65"/>
      <c r="G8" s="65"/>
    </row>
    <row r="9" spans="1:8">
      <c r="A9" s="170" t="s">
        <v>237</v>
      </c>
      <c r="B9" s="71">
        <v>22605000</v>
      </c>
      <c r="C9" s="71">
        <v>12271317.84</v>
      </c>
      <c r="D9" s="54">
        <f>B9+C9</f>
        <v>34876317.840000004</v>
      </c>
      <c r="E9" s="71">
        <v>29015597.359999999</v>
      </c>
      <c r="F9" s="71">
        <v>29015597.359999999</v>
      </c>
      <c r="G9" s="54">
        <f>F9-B9</f>
        <v>6410597.3599999994</v>
      </c>
      <c r="H9" s="85"/>
    </row>
    <row r="10" spans="1:8">
      <c r="A10" s="170" t="s">
        <v>238</v>
      </c>
      <c r="B10" s="71">
        <v>0</v>
      </c>
      <c r="C10" s="71">
        <v>0</v>
      </c>
      <c r="D10" s="54">
        <f t="shared" ref="D10:D15" si="0">B10+C10</f>
        <v>0</v>
      </c>
      <c r="E10" s="71">
        <v>0</v>
      </c>
      <c r="F10" s="71">
        <v>0</v>
      </c>
      <c r="G10" s="54">
        <f t="shared" ref="G10:G39" si="1">F10-B10</f>
        <v>0</v>
      </c>
    </row>
    <row r="11" spans="1:8">
      <c r="A11" s="170" t="s">
        <v>239</v>
      </c>
      <c r="B11" s="71">
        <v>200000</v>
      </c>
      <c r="C11" s="71">
        <v>1558371.1</v>
      </c>
      <c r="D11" s="54">
        <f t="shared" si="0"/>
        <v>1758371.1</v>
      </c>
      <c r="E11" s="71">
        <v>1765620.98</v>
      </c>
      <c r="F11" s="71">
        <v>1765620.98</v>
      </c>
      <c r="G11" s="54">
        <f t="shared" si="1"/>
        <v>1565620.98</v>
      </c>
    </row>
    <row r="12" spans="1:8">
      <c r="A12" s="170" t="s">
        <v>240</v>
      </c>
      <c r="B12" s="71">
        <v>10775000</v>
      </c>
      <c r="C12" s="71">
        <v>783232</v>
      </c>
      <c r="D12" s="54">
        <f t="shared" si="0"/>
        <v>11558232</v>
      </c>
      <c r="E12" s="71">
        <v>3563485.4</v>
      </c>
      <c r="F12" s="71">
        <v>3563485.4</v>
      </c>
      <c r="G12" s="54">
        <f t="shared" si="1"/>
        <v>-7211514.5999999996</v>
      </c>
    </row>
    <row r="13" spans="1:8">
      <c r="A13" s="170" t="s">
        <v>241</v>
      </c>
      <c r="B13" s="71">
        <v>167100</v>
      </c>
      <c r="C13" s="71">
        <v>0</v>
      </c>
      <c r="D13" s="54">
        <f t="shared" si="0"/>
        <v>167100</v>
      </c>
      <c r="E13" s="71">
        <v>28063.26</v>
      </c>
      <c r="F13" s="71">
        <v>28063.26</v>
      </c>
      <c r="G13" s="54">
        <f t="shared" si="1"/>
        <v>-139036.74</v>
      </c>
    </row>
    <row r="14" spans="1:8">
      <c r="A14" s="170" t="s">
        <v>242</v>
      </c>
      <c r="B14" s="71">
        <v>1354100</v>
      </c>
      <c r="C14" s="71">
        <v>94000</v>
      </c>
      <c r="D14" s="54">
        <f t="shared" si="0"/>
        <v>1448100</v>
      </c>
      <c r="E14" s="71">
        <v>1242299.01</v>
      </c>
      <c r="F14" s="71">
        <v>1242299.01</v>
      </c>
      <c r="G14" s="54">
        <f t="shared" si="1"/>
        <v>-111800.98999999999</v>
      </c>
    </row>
    <row r="15" spans="1:8">
      <c r="A15" s="170" t="s">
        <v>243</v>
      </c>
      <c r="B15" s="71">
        <v>0</v>
      </c>
      <c r="C15" s="71">
        <v>0</v>
      </c>
      <c r="D15" s="54">
        <f t="shared" si="0"/>
        <v>0</v>
      </c>
      <c r="E15" s="71">
        <v>0</v>
      </c>
      <c r="F15" s="71">
        <v>0</v>
      </c>
      <c r="G15" s="54">
        <f t="shared" si="1"/>
        <v>0</v>
      </c>
    </row>
    <row r="16" spans="1:8">
      <c r="A16" s="167" t="s">
        <v>244</v>
      </c>
      <c r="B16" s="54">
        <f t="shared" ref="B16:F16" si="2">SUM(B17:B27)</f>
        <v>92100000</v>
      </c>
      <c r="C16" s="54">
        <f t="shared" si="2"/>
        <v>25334172.330000002</v>
      </c>
      <c r="D16" s="54">
        <f t="shared" si="2"/>
        <v>117434172.33</v>
      </c>
      <c r="E16" s="54">
        <f t="shared" si="2"/>
        <v>119856972.05</v>
      </c>
      <c r="F16" s="54">
        <f t="shared" si="2"/>
        <v>119856972.05</v>
      </c>
      <c r="G16" s="54">
        <f t="shared" si="1"/>
        <v>27756972.049999997</v>
      </c>
    </row>
    <row r="17" spans="1:7">
      <c r="A17" s="174" t="s">
        <v>245</v>
      </c>
      <c r="B17" s="71">
        <v>55000000</v>
      </c>
      <c r="C17" s="71">
        <v>13389340.890000001</v>
      </c>
      <c r="D17" s="54">
        <f t="shared" ref="D17:D27" si="3">B17+C17</f>
        <v>68389340.890000001</v>
      </c>
      <c r="E17" s="71">
        <v>68714876.349999994</v>
      </c>
      <c r="F17" s="71">
        <v>68714876.349999994</v>
      </c>
      <c r="G17" s="54">
        <f t="shared" si="1"/>
        <v>13714876.349999994</v>
      </c>
    </row>
    <row r="18" spans="1:7">
      <c r="A18" s="174" t="s">
        <v>246</v>
      </c>
      <c r="B18" s="71">
        <v>26000000</v>
      </c>
      <c r="C18" s="71">
        <v>7413794.4400000004</v>
      </c>
      <c r="D18" s="54">
        <f t="shared" si="3"/>
        <v>33413794.440000001</v>
      </c>
      <c r="E18" s="71">
        <v>34882841.399999999</v>
      </c>
      <c r="F18" s="71">
        <v>34882841.399999999</v>
      </c>
      <c r="G18" s="54">
        <f t="shared" si="1"/>
        <v>8882841.3999999985</v>
      </c>
    </row>
    <row r="19" spans="1:7">
      <c r="A19" s="174" t="s">
        <v>247</v>
      </c>
      <c r="B19" s="71">
        <v>3100000</v>
      </c>
      <c r="C19" s="71">
        <v>1952777</v>
      </c>
      <c r="D19" s="54">
        <f t="shared" si="3"/>
        <v>5052777</v>
      </c>
      <c r="E19" s="71">
        <v>5666995.5300000003</v>
      </c>
      <c r="F19" s="71">
        <v>5666995.5300000003</v>
      </c>
      <c r="G19" s="54">
        <f t="shared" si="1"/>
        <v>2566995.5300000003</v>
      </c>
    </row>
    <row r="20" spans="1:7">
      <c r="A20" s="174" t="s">
        <v>248</v>
      </c>
      <c r="B20" s="54"/>
      <c r="C20" s="54"/>
      <c r="D20" s="54">
        <f t="shared" si="3"/>
        <v>0</v>
      </c>
      <c r="E20" s="54"/>
      <c r="F20" s="54"/>
      <c r="G20" s="54">
        <f t="shared" si="1"/>
        <v>0</v>
      </c>
    </row>
    <row r="21" spans="1:7">
      <c r="A21" s="174" t="s">
        <v>249</v>
      </c>
      <c r="B21" s="54"/>
      <c r="C21" s="54"/>
      <c r="D21" s="54">
        <f t="shared" si="3"/>
        <v>0</v>
      </c>
      <c r="E21" s="54"/>
      <c r="F21" s="54"/>
      <c r="G21" s="54">
        <f t="shared" si="1"/>
        <v>0</v>
      </c>
    </row>
    <row r="22" spans="1:7">
      <c r="A22" s="174" t="s">
        <v>250</v>
      </c>
      <c r="B22" s="71">
        <v>1900000</v>
      </c>
      <c r="C22" s="71">
        <v>348186</v>
      </c>
      <c r="D22" s="54">
        <f t="shared" si="3"/>
        <v>2248186</v>
      </c>
      <c r="E22" s="71">
        <v>2498842.63</v>
      </c>
      <c r="F22" s="71">
        <v>2498842.63</v>
      </c>
      <c r="G22" s="54">
        <f t="shared" si="1"/>
        <v>598842.62999999989</v>
      </c>
    </row>
    <row r="23" spans="1:7">
      <c r="A23" s="174" t="s">
        <v>251</v>
      </c>
      <c r="B23" s="54"/>
      <c r="C23" s="54"/>
      <c r="D23" s="54">
        <f t="shared" si="3"/>
        <v>0</v>
      </c>
      <c r="E23" s="54"/>
      <c r="F23" s="54"/>
      <c r="G23" s="54">
        <f t="shared" si="1"/>
        <v>0</v>
      </c>
    </row>
    <row r="24" spans="1:7">
      <c r="A24" s="174" t="s">
        <v>252</v>
      </c>
      <c r="B24" s="54"/>
      <c r="C24" s="54"/>
      <c r="D24" s="54">
        <f t="shared" si="3"/>
        <v>0</v>
      </c>
      <c r="E24" s="54"/>
      <c r="F24" s="54"/>
      <c r="G24" s="54">
        <f t="shared" si="1"/>
        <v>0</v>
      </c>
    </row>
    <row r="25" spans="1:7">
      <c r="A25" s="174" t="s">
        <v>253</v>
      </c>
      <c r="B25" s="71">
        <v>1900000</v>
      </c>
      <c r="C25" s="71">
        <v>191522</v>
      </c>
      <c r="D25" s="54">
        <f t="shared" si="3"/>
        <v>2091522</v>
      </c>
      <c r="E25" s="71">
        <v>1339595.49</v>
      </c>
      <c r="F25" s="71">
        <v>1339595.49</v>
      </c>
      <c r="G25" s="54">
        <f t="shared" si="1"/>
        <v>-560404.51</v>
      </c>
    </row>
    <row r="26" spans="1:7">
      <c r="A26" s="174" t="s">
        <v>254</v>
      </c>
      <c r="B26" s="71">
        <v>4200000</v>
      </c>
      <c r="C26" s="71">
        <v>2038552</v>
      </c>
      <c r="D26" s="54">
        <f t="shared" si="3"/>
        <v>6238552</v>
      </c>
      <c r="E26" s="71">
        <v>6753820.6500000004</v>
      </c>
      <c r="F26" s="71">
        <v>6753820.6500000004</v>
      </c>
      <c r="G26" s="54">
        <f t="shared" si="1"/>
        <v>2553820.6500000004</v>
      </c>
    </row>
    <row r="27" spans="1:7">
      <c r="A27" s="174" t="s">
        <v>255</v>
      </c>
      <c r="B27" s="71">
        <v>0</v>
      </c>
      <c r="C27" s="71">
        <v>0</v>
      </c>
      <c r="D27" s="54">
        <f t="shared" si="3"/>
        <v>0</v>
      </c>
      <c r="E27" s="71">
        <v>0</v>
      </c>
      <c r="F27" s="71">
        <v>0</v>
      </c>
      <c r="G27" s="54">
        <f t="shared" si="1"/>
        <v>0</v>
      </c>
    </row>
    <row r="28" spans="1:7">
      <c r="A28" s="170" t="s">
        <v>256</v>
      </c>
      <c r="B28" s="54">
        <f>SUM(B29:B33)</f>
        <v>1245000</v>
      </c>
      <c r="C28" s="54">
        <f t="shared" ref="C28:F28" si="4">SUM(C29:C33)</f>
        <v>630041.1</v>
      </c>
      <c r="D28" s="54">
        <f t="shared" si="4"/>
        <v>1875041.1</v>
      </c>
      <c r="E28" s="54">
        <f t="shared" si="4"/>
        <v>2215619.37</v>
      </c>
      <c r="F28" s="54">
        <f t="shared" si="4"/>
        <v>2215619.37</v>
      </c>
      <c r="G28" s="54">
        <f t="shared" si="1"/>
        <v>970619.37000000011</v>
      </c>
    </row>
    <row r="29" spans="1:7">
      <c r="A29" s="174" t="s">
        <v>257</v>
      </c>
      <c r="B29" s="71">
        <v>0</v>
      </c>
      <c r="C29" s="71">
        <v>3696.1</v>
      </c>
      <c r="D29" s="54">
        <f t="shared" ref="D29:D33" si="5">B29+C29</f>
        <v>3696.1</v>
      </c>
      <c r="E29" s="71">
        <v>3696.1</v>
      </c>
      <c r="F29" s="71">
        <v>3696.1</v>
      </c>
      <c r="G29" s="54">
        <f t="shared" si="1"/>
        <v>3696.1</v>
      </c>
    </row>
    <row r="30" spans="1:7">
      <c r="A30" s="174" t="s">
        <v>258</v>
      </c>
      <c r="B30" s="71">
        <v>175000</v>
      </c>
      <c r="C30" s="71">
        <v>6545</v>
      </c>
      <c r="D30" s="54">
        <f t="shared" si="5"/>
        <v>181545</v>
      </c>
      <c r="E30" s="71">
        <v>185311.92</v>
      </c>
      <c r="F30" s="71">
        <v>185311.92</v>
      </c>
      <c r="G30" s="54">
        <f t="shared" si="1"/>
        <v>10311.920000000013</v>
      </c>
    </row>
    <row r="31" spans="1:7">
      <c r="A31" s="174" t="s">
        <v>259</v>
      </c>
      <c r="B31" s="71">
        <v>560000</v>
      </c>
      <c r="C31" s="71">
        <v>309283</v>
      </c>
      <c r="D31" s="54">
        <f t="shared" si="5"/>
        <v>869283</v>
      </c>
      <c r="E31" s="71">
        <v>1118010.43</v>
      </c>
      <c r="F31" s="71">
        <v>1118010.43</v>
      </c>
      <c r="G31" s="54">
        <f t="shared" si="1"/>
        <v>558010.42999999993</v>
      </c>
    </row>
    <row r="32" spans="1:7">
      <c r="A32" s="174" t="s">
        <v>260</v>
      </c>
      <c r="B32" s="71">
        <v>0</v>
      </c>
      <c r="C32" s="71">
        <v>0</v>
      </c>
      <c r="D32" s="54">
        <f t="shared" si="5"/>
        <v>0</v>
      </c>
      <c r="E32" s="71">
        <v>0</v>
      </c>
      <c r="F32" s="71">
        <v>0</v>
      </c>
      <c r="G32" s="54">
        <f t="shared" si="1"/>
        <v>0</v>
      </c>
    </row>
    <row r="33" spans="1:8">
      <c r="A33" s="174" t="s">
        <v>261</v>
      </c>
      <c r="B33" s="71">
        <v>510000</v>
      </c>
      <c r="C33" s="71">
        <v>310517</v>
      </c>
      <c r="D33" s="54">
        <f t="shared" si="5"/>
        <v>820517</v>
      </c>
      <c r="E33" s="71">
        <v>908600.92</v>
      </c>
      <c r="F33" s="71">
        <v>908600.92</v>
      </c>
      <c r="G33" s="54">
        <f t="shared" si="1"/>
        <v>398600.92000000004</v>
      </c>
    </row>
    <row r="34" spans="1:8">
      <c r="A34" s="170" t="s">
        <v>262</v>
      </c>
      <c r="B34" s="71">
        <v>0</v>
      </c>
      <c r="C34" s="71">
        <v>0</v>
      </c>
      <c r="D34" s="54">
        <f>B34+C34</f>
        <v>0</v>
      </c>
      <c r="E34" s="71">
        <v>0</v>
      </c>
      <c r="F34" s="71">
        <v>0</v>
      </c>
      <c r="G34" s="54">
        <f t="shared" si="1"/>
        <v>0</v>
      </c>
    </row>
    <row r="35" spans="1:8">
      <c r="A35" s="170" t="s">
        <v>263</v>
      </c>
      <c r="B35" s="54">
        <f>B36</f>
        <v>0</v>
      </c>
      <c r="C35" s="54">
        <f>C36</f>
        <v>19974140.960000001</v>
      </c>
      <c r="D35" s="54">
        <f>B35+C35</f>
        <v>19974140.960000001</v>
      </c>
      <c r="E35" s="54">
        <f>E36</f>
        <v>14486061.710000001</v>
      </c>
      <c r="F35" s="54">
        <f>F36</f>
        <v>14486061.710000001</v>
      </c>
      <c r="G35" s="54">
        <f t="shared" si="1"/>
        <v>14486061.710000001</v>
      </c>
    </row>
    <row r="36" spans="1:8">
      <c r="A36" s="174" t="s">
        <v>264</v>
      </c>
      <c r="B36" s="71">
        <v>0</v>
      </c>
      <c r="C36" s="71">
        <v>19974140.960000001</v>
      </c>
      <c r="D36" s="54">
        <f>B36+C36</f>
        <v>19974140.960000001</v>
      </c>
      <c r="E36" s="71">
        <v>14486061.710000001</v>
      </c>
      <c r="F36" s="71">
        <v>14486061.710000001</v>
      </c>
      <c r="G36" s="54">
        <f t="shared" si="1"/>
        <v>14486061.710000001</v>
      </c>
    </row>
    <row r="37" spans="1:8">
      <c r="A37" s="170" t="s">
        <v>265</v>
      </c>
      <c r="B37" s="54">
        <f>B38+B39</f>
        <v>0</v>
      </c>
      <c r="C37" s="54">
        <f t="shared" ref="C37:F37" si="6">C38+C39</f>
        <v>0</v>
      </c>
      <c r="D37" s="54">
        <f t="shared" si="6"/>
        <v>0</v>
      </c>
      <c r="E37" s="54">
        <f t="shared" si="6"/>
        <v>0</v>
      </c>
      <c r="F37" s="54">
        <f t="shared" si="6"/>
        <v>0</v>
      </c>
      <c r="G37" s="54">
        <f t="shared" si="1"/>
        <v>0</v>
      </c>
    </row>
    <row r="38" spans="1:8">
      <c r="A38" s="174" t="s">
        <v>266</v>
      </c>
      <c r="B38" s="54"/>
      <c r="C38" s="54"/>
      <c r="D38" s="54">
        <f>B38+C38</f>
        <v>0</v>
      </c>
      <c r="E38" s="54"/>
      <c r="F38" s="54"/>
      <c r="G38" s="54">
        <f t="shared" si="1"/>
        <v>0</v>
      </c>
    </row>
    <row r="39" spans="1:8">
      <c r="A39" s="174" t="s">
        <v>267</v>
      </c>
      <c r="B39" s="54"/>
      <c r="C39" s="54"/>
      <c r="D39" s="54">
        <f>B39+C39</f>
        <v>0</v>
      </c>
      <c r="E39" s="54"/>
      <c r="F39" s="54"/>
      <c r="G39" s="54">
        <f t="shared" si="1"/>
        <v>0</v>
      </c>
    </row>
    <row r="40" spans="1:8">
      <c r="A40" s="171"/>
      <c r="B40" s="54"/>
      <c r="C40" s="54"/>
      <c r="D40" s="54"/>
      <c r="E40" s="54"/>
      <c r="F40" s="54"/>
      <c r="G40" s="54"/>
    </row>
    <row r="41" spans="1:8">
      <c r="A41" s="172" t="s">
        <v>268</v>
      </c>
      <c r="B41" s="51">
        <f>B9+B10+B11+B12+B13+B14+B15+B16+B28++B34+B35+B37</f>
        <v>128446200</v>
      </c>
      <c r="C41" s="51">
        <f t="shared" ref="C41:G41" si="7">C9+C10+C11+C12+C13+C14+C15+C16+C28++C34+C35+C37</f>
        <v>60645275.330000006</v>
      </c>
      <c r="D41" s="51">
        <f t="shared" si="7"/>
        <v>189091475.33000001</v>
      </c>
      <c r="E41" s="51">
        <f t="shared" si="7"/>
        <v>172173719.14000002</v>
      </c>
      <c r="F41" s="51">
        <f t="shared" si="7"/>
        <v>172173719.14000002</v>
      </c>
      <c r="G41" s="51">
        <f t="shared" si="7"/>
        <v>43727519.140000001</v>
      </c>
    </row>
    <row r="42" spans="1:8">
      <c r="A42" s="172" t="s">
        <v>269</v>
      </c>
      <c r="B42" s="192"/>
      <c r="C42" s="192"/>
      <c r="D42" s="192"/>
      <c r="E42" s="192"/>
      <c r="F42" s="192"/>
      <c r="G42" s="51">
        <f>IF((F41-B41)&lt;0,0,(F41-B41))</f>
        <v>43727519.140000015</v>
      </c>
      <c r="H42" s="85"/>
    </row>
    <row r="43" spans="1:8">
      <c r="A43" s="171"/>
      <c r="B43" s="57"/>
      <c r="C43" s="57"/>
      <c r="D43" s="57"/>
      <c r="E43" s="57"/>
      <c r="F43" s="57"/>
      <c r="G43" s="57"/>
    </row>
    <row r="44" spans="1:8">
      <c r="A44" s="172" t="s">
        <v>270</v>
      </c>
      <c r="B44" s="57"/>
      <c r="C44" s="57"/>
      <c r="D44" s="57"/>
      <c r="E44" s="57"/>
      <c r="F44" s="57"/>
      <c r="G44" s="57"/>
    </row>
    <row r="45" spans="1:8">
      <c r="A45" s="170" t="s">
        <v>271</v>
      </c>
      <c r="B45" s="54">
        <f>SUM(B46:B53)</f>
        <v>62000000</v>
      </c>
      <c r="C45" s="54">
        <f t="shared" ref="C45:F45" si="8">SUM(C46:C53)</f>
        <v>6513872</v>
      </c>
      <c r="D45" s="54">
        <f t="shared" si="8"/>
        <v>68513872</v>
      </c>
      <c r="E45" s="54">
        <f t="shared" si="8"/>
        <v>68513872</v>
      </c>
      <c r="F45" s="54">
        <f t="shared" si="8"/>
        <v>68513872</v>
      </c>
      <c r="G45" s="54">
        <f>F45-B45</f>
        <v>6513872</v>
      </c>
    </row>
    <row r="46" spans="1:8">
      <c r="A46" s="175" t="s">
        <v>272</v>
      </c>
      <c r="B46" s="54"/>
      <c r="C46" s="54"/>
      <c r="D46" s="54">
        <f>B46+C46</f>
        <v>0</v>
      </c>
      <c r="E46" s="54"/>
      <c r="F46" s="54"/>
      <c r="G46" s="54">
        <f>F46-B46</f>
        <v>0</v>
      </c>
    </row>
    <row r="47" spans="1:8">
      <c r="A47" s="175" t="s">
        <v>273</v>
      </c>
      <c r="B47" s="54"/>
      <c r="C47" s="54"/>
      <c r="D47" s="54">
        <f t="shared" ref="D47:D53" si="9">B47+C47</f>
        <v>0</v>
      </c>
      <c r="E47" s="54"/>
      <c r="F47" s="54"/>
      <c r="G47" s="54">
        <f t="shared" ref="G47:G48" si="10">F47-B47</f>
        <v>0</v>
      </c>
    </row>
    <row r="48" spans="1:8">
      <c r="A48" s="175" t="s">
        <v>274</v>
      </c>
      <c r="B48" s="71">
        <v>19000000</v>
      </c>
      <c r="C48" s="71">
        <v>415151</v>
      </c>
      <c r="D48" s="54">
        <f t="shared" si="9"/>
        <v>19415151</v>
      </c>
      <c r="E48" s="71">
        <v>19415151</v>
      </c>
      <c r="F48" s="71">
        <v>19415151</v>
      </c>
      <c r="G48" s="54">
        <f t="shared" si="10"/>
        <v>415151</v>
      </c>
    </row>
    <row r="49" spans="1:7" ht="30">
      <c r="A49" s="175" t="s">
        <v>275</v>
      </c>
      <c r="B49" s="71">
        <v>43000000</v>
      </c>
      <c r="C49" s="71">
        <v>6098721</v>
      </c>
      <c r="D49" s="54">
        <f t="shared" si="9"/>
        <v>49098721</v>
      </c>
      <c r="E49" s="71">
        <v>49098721</v>
      </c>
      <c r="F49" s="71">
        <v>49098721</v>
      </c>
      <c r="G49" s="54">
        <f>F49-B49</f>
        <v>6098721</v>
      </c>
    </row>
    <row r="50" spans="1:7">
      <c r="A50" s="175" t="s">
        <v>276</v>
      </c>
      <c r="B50" s="54"/>
      <c r="C50" s="54"/>
      <c r="D50" s="54">
        <f t="shared" si="9"/>
        <v>0</v>
      </c>
      <c r="E50" s="54"/>
      <c r="F50" s="54"/>
      <c r="G50" s="54">
        <f t="shared" ref="G50:G63" si="11">F50-B50</f>
        <v>0</v>
      </c>
    </row>
    <row r="51" spans="1:7">
      <c r="A51" s="175" t="s">
        <v>277</v>
      </c>
      <c r="B51" s="54"/>
      <c r="C51" s="54"/>
      <c r="D51" s="54">
        <f t="shared" si="9"/>
        <v>0</v>
      </c>
      <c r="E51" s="54"/>
      <c r="F51" s="54"/>
      <c r="G51" s="54">
        <f t="shared" si="11"/>
        <v>0</v>
      </c>
    </row>
    <row r="52" spans="1:7" ht="30">
      <c r="A52" s="168" t="s">
        <v>278</v>
      </c>
      <c r="B52" s="54"/>
      <c r="C52" s="54"/>
      <c r="D52" s="54">
        <f t="shared" si="9"/>
        <v>0</v>
      </c>
      <c r="E52" s="54"/>
      <c r="F52" s="54"/>
      <c r="G52" s="54">
        <f t="shared" si="11"/>
        <v>0</v>
      </c>
    </row>
    <row r="53" spans="1:7">
      <c r="A53" s="174" t="s">
        <v>279</v>
      </c>
      <c r="B53" s="54"/>
      <c r="C53" s="54"/>
      <c r="D53" s="54">
        <f t="shared" si="9"/>
        <v>0</v>
      </c>
      <c r="E53" s="54"/>
      <c r="F53" s="54"/>
      <c r="G53" s="54">
        <f t="shared" si="11"/>
        <v>0</v>
      </c>
    </row>
    <row r="54" spans="1:7">
      <c r="A54" s="170" t="s">
        <v>280</v>
      </c>
      <c r="B54" s="54">
        <f>SUM(B55:B58)</f>
        <v>0</v>
      </c>
      <c r="C54" s="54">
        <f t="shared" ref="C54:F54" si="12">SUM(C55:C58)</f>
        <v>0</v>
      </c>
      <c r="D54" s="54">
        <f t="shared" si="12"/>
        <v>0</v>
      </c>
      <c r="E54" s="54">
        <f t="shared" si="12"/>
        <v>0</v>
      </c>
      <c r="F54" s="54">
        <f t="shared" si="12"/>
        <v>0</v>
      </c>
      <c r="G54" s="54">
        <f t="shared" si="11"/>
        <v>0</v>
      </c>
    </row>
    <row r="55" spans="1:7">
      <c r="A55" s="168" t="s">
        <v>281</v>
      </c>
      <c r="B55" s="54"/>
      <c r="C55" s="54"/>
      <c r="D55" s="54">
        <f t="shared" ref="D55:D58" si="13">B55+C55</f>
        <v>0</v>
      </c>
      <c r="E55" s="54"/>
      <c r="F55" s="54"/>
      <c r="G55" s="54">
        <f t="shared" si="11"/>
        <v>0</v>
      </c>
    </row>
    <row r="56" spans="1:7">
      <c r="A56" s="175" t="s">
        <v>282</v>
      </c>
      <c r="B56" s="54"/>
      <c r="C56" s="54"/>
      <c r="D56" s="54">
        <f t="shared" si="13"/>
        <v>0</v>
      </c>
      <c r="E56" s="54"/>
      <c r="F56" s="54"/>
      <c r="G56" s="54">
        <f t="shared" si="11"/>
        <v>0</v>
      </c>
    </row>
    <row r="57" spans="1:7">
      <c r="A57" s="175" t="s">
        <v>283</v>
      </c>
      <c r="B57" s="54"/>
      <c r="C57" s="54"/>
      <c r="D57" s="54">
        <f t="shared" si="13"/>
        <v>0</v>
      </c>
      <c r="E57" s="54"/>
      <c r="F57" s="54"/>
      <c r="G57" s="54">
        <f t="shared" si="11"/>
        <v>0</v>
      </c>
    </row>
    <row r="58" spans="1:7">
      <c r="A58" s="168" t="s">
        <v>284</v>
      </c>
      <c r="B58" s="71">
        <v>0</v>
      </c>
      <c r="C58" s="71">
        <v>0</v>
      </c>
      <c r="D58" s="54">
        <f t="shared" si="13"/>
        <v>0</v>
      </c>
      <c r="E58" s="71">
        <v>0</v>
      </c>
      <c r="F58" s="71">
        <v>0</v>
      </c>
      <c r="G58" s="54">
        <f t="shared" si="11"/>
        <v>0</v>
      </c>
    </row>
    <row r="59" spans="1:7">
      <c r="A59" s="170" t="s">
        <v>285</v>
      </c>
      <c r="B59" s="54">
        <f>B60+B61</f>
        <v>0</v>
      </c>
      <c r="C59" s="54">
        <f t="shared" ref="C59:F59" si="14">C60+C61</f>
        <v>0</v>
      </c>
      <c r="D59" s="54">
        <f t="shared" si="14"/>
        <v>0</v>
      </c>
      <c r="E59" s="54">
        <f t="shared" si="14"/>
        <v>0</v>
      </c>
      <c r="F59" s="54">
        <f t="shared" si="14"/>
        <v>0</v>
      </c>
      <c r="G59" s="54">
        <f t="shared" si="11"/>
        <v>0</v>
      </c>
    </row>
    <row r="60" spans="1:7">
      <c r="A60" s="175" t="s">
        <v>286</v>
      </c>
      <c r="B60" s="71">
        <v>0</v>
      </c>
      <c r="C60" s="71">
        <v>0</v>
      </c>
      <c r="D60" s="54">
        <f t="shared" ref="D60:D63" si="15">B60+C60</f>
        <v>0</v>
      </c>
      <c r="E60" s="71">
        <v>0</v>
      </c>
      <c r="F60" s="71">
        <v>0</v>
      </c>
      <c r="G60" s="54">
        <f t="shared" si="11"/>
        <v>0</v>
      </c>
    </row>
    <row r="61" spans="1:7">
      <c r="A61" s="175" t="s">
        <v>287</v>
      </c>
      <c r="B61" s="71">
        <v>0</v>
      </c>
      <c r="C61" s="71">
        <v>0</v>
      </c>
      <c r="D61" s="54">
        <f t="shared" si="15"/>
        <v>0</v>
      </c>
      <c r="E61" s="71">
        <v>0</v>
      </c>
      <c r="F61" s="71">
        <v>0</v>
      </c>
      <c r="G61" s="54">
        <f t="shared" si="11"/>
        <v>0</v>
      </c>
    </row>
    <row r="62" spans="1:7">
      <c r="A62" s="170" t="s">
        <v>288</v>
      </c>
      <c r="B62" s="71">
        <v>0</v>
      </c>
      <c r="C62" s="71">
        <v>0</v>
      </c>
      <c r="D62" s="54">
        <f t="shared" si="15"/>
        <v>0</v>
      </c>
      <c r="E62" s="71">
        <v>0</v>
      </c>
      <c r="F62" s="71">
        <v>0</v>
      </c>
      <c r="G62" s="54">
        <f t="shared" si="11"/>
        <v>0</v>
      </c>
    </row>
    <row r="63" spans="1:7">
      <c r="A63" s="170" t="s">
        <v>289</v>
      </c>
      <c r="B63" s="71">
        <v>0</v>
      </c>
      <c r="C63" s="71">
        <v>0</v>
      </c>
      <c r="D63" s="54">
        <f t="shared" si="15"/>
        <v>0</v>
      </c>
      <c r="E63" s="71">
        <v>0</v>
      </c>
      <c r="F63" s="54"/>
      <c r="G63" s="54">
        <f t="shared" si="11"/>
        <v>0</v>
      </c>
    </row>
    <row r="64" spans="1:7">
      <c r="A64" s="171"/>
      <c r="B64" s="57"/>
      <c r="C64" s="57"/>
      <c r="D64" s="57"/>
      <c r="E64" s="57"/>
      <c r="F64" s="57"/>
      <c r="G64" s="57"/>
    </row>
    <row r="65" spans="1:7">
      <c r="A65" s="172" t="s">
        <v>290</v>
      </c>
      <c r="B65" s="51">
        <f>B45+B54+B59+B62+B63</f>
        <v>62000000</v>
      </c>
      <c r="C65" s="51">
        <f t="shared" ref="C65:F65" si="16">C45+C54+C59+C62+C63</f>
        <v>6513872</v>
      </c>
      <c r="D65" s="51">
        <f t="shared" si="16"/>
        <v>68513872</v>
      </c>
      <c r="E65" s="51">
        <f t="shared" si="16"/>
        <v>68513872</v>
      </c>
      <c r="F65" s="51">
        <f t="shared" si="16"/>
        <v>68513872</v>
      </c>
      <c r="G65" s="51">
        <f>F65-B65</f>
        <v>6513872</v>
      </c>
    </row>
    <row r="66" spans="1:7">
      <c r="A66" s="171"/>
      <c r="B66" s="57"/>
      <c r="C66" s="57"/>
      <c r="D66" s="57"/>
      <c r="E66" s="57"/>
      <c r="F66" s="57"/>
      <c r="G66" s="57"/>
    </row>
    <row r="67" spans="1:7">
      <c r="A67" s="172" t="s">
        <v>291</v>
      </c>
      <c r="B67" s="51">
        <f>B68</f>
        <v>0</v>
      </c>
      <c r="C67" s="51">
        <f t="shared" ref="C67:G67" si="17">C68</f>
        <v>9500000</v>
      </c>
      <c r="D67" s="51">
        <f t="shared" si="17"/>
        <v>9500000</v>
      </c>
      <c r="E67" s="51">
        <f t="shared" si="17"/>
        <v>9500000</v>
      </c>
      <c r="F67" s="51">
        <f t="shared" si="17"/>
        <v>9500000</v>
      </c>
      <c r="G67" s="51">
        <f t="shared" si="17"/>
        <v>9500000</v>
      </c>
    </row>
    <row r="68" spans="1:7">
      <c r="A68" s="170" t="s">
        <v>292</v>
      </c>
      <c r="B68" s="71">
        <v>0</v>
      </c>
      <c r="C68" s="71">
        <v>9500000</v>
      </c>
      <c r="D68" s="54">
        <f>B68+C68</f>
        <v>9500000</v>
      </c>
      <c r="E68" s="71">
        <v>9500000</v>
      </c>
      <c r="F68" s="71">
        <v>9500000</v>
      </c>
      <c r="G68" s="54">
        <f t="shared" ref="G68" si="18">F68-B68</f>
        <v>9500000</v>
      </c>
    </row>
    <row r="69" spans="1:7">
      <c r="A69" s="171"/>
      <c r="B69" s="57"/>
      <c r="C69" s="57"/>
      <c r="D69" s="57"/>
      <c r="E69" s="57"/>
      <c r="F69" s="57"/>
      <c r="G69" s="57"/>
    </row>
    <row r="70" spans="1:7">
      <c r="A70" s="172" t="s">
        <v>293</v>
      </c>
      <c r="B70" s="51">
        <f>B41+B65+B67</f>
        <v>190446200</v>
      </c>
      <c r="C70" s="51">
        <f t="shared" ref="C70:G70" si="19">C41+C65+C67</f>
        <v>76659147.330000013</v>
      </c>
      <c r="D70" s="51">
        <f t="shared" si="19"/>
        <v>267105347.33000001</v>
      </c>
      <c r="E70" s="51">
        <f t="shared" si="19"/>
        <v>250187591.14000002</v>
      </c>
      <c r="F70" s="51">
        <f t="shared" si="19"/>
        <v>250187591.14000002</v>
      </c>
      <c r="G70" s="51">
        <f t="shared" si="19"/>
        <v>59741391.140000001</v>
      </c>
    </row>
    <row r="71" spans="1:7">
      <c r="A71" s="171"/>
      <c r="B71" s="57"/>
      <c r="C71" s="57"/>
      <c r="D71" s="57"/>
      <c r="E71" s="57"/>
      <c r="F71" s="57"/>
      <c r="G71" s="57"/>
    </row>
    <row r="72" spans="1:7">
      <c r="A72" s="172" t="s">
        <v>294</v>
      </c>
      <c r="B72" s="57"/>
      <c r="C72" s="57"/>
      <c r="D72" s="57"/>
      <c r="E72" s="57"/>
      <c r="F72" s="57"/>
      <c r="G72" s="57"/>
    </row>
    <row r="73" spans="1:7" ht="30">
      <c r="A73" s="177" t="s">
        <v>295</v>
      </c>
      <c r="B73" s="71">
        <v>0</v>
      </c>
      <c r="C73" s="71">
        <v>0</v>
      </c>
      <c r="D73" s="54">
        <f t="shared" ref="D73:D74" si="20">B73+C73</f>
        <v>0</v>
      </c>
      <c r="E73" s="71">
        <v>0</v>
      </c>
      <c r="F73" s="71">
        <v>0</v>
      </c>
      <c r="G73" s="54">
        <f t="shared" ref="G73:G74" si="21">F73-B73</f>
        <v>0</v>
      </c>
    </row>
    <row r="74" spans="1:7" ht="30">
      <c r="A74" s="177" t="s">
        <v>296</v>
      </c>
      <c r="B74" s="71">
        <v>0</v>
      </c>
      <c r="C74" s="71">
        <v>0</v>
      </c>
      <c r="D74" s="54">
        <f t="shared" si="20"/>
        <v>0</v>
      </c>
      <c r="E74" s="71">
        <v>0</v>
      </c>
      <c r="F74" s="71">
        <v>0</v>
      </c>
      <c r="G74" s="54">
        <f t="shared" si="21"/>
        <v>0</v>
      </c>
    </row>
    <row r="75" spans="1:7">
      <c r="A75" s="176" t="s">
        <v>297</v>
      </c>
      <c r="B75" s="51">
        <f>B73+B74</f>
        <v>0</v>
      </c>
      <c r="C75" s="51">
        <f t="shared" ref="C75:G75" si="22">C73+C74</f>
        <v>0</v>
      </c>
      <c r="D75" s="51">
        <f t="shared" si="22"/>
        <v>0</v>
      </c>
      <c r="E75" s="51">
        <f t="shared" si="22"/>
        <v>0</v>
      </c>
      <c r="F75" s="51">
        <f t="shared" si="22"/>
        <v>0</v>
      </c>
      <c r="G75" s="51">
        <f t="shared" si="22"/>
        <v>0</v>
      </c>
    </row>
    <row r="76" spans="1:7">
      <c r="A76" s="173"/>
      <c r="B76" s="60"/>
      <c r="C76" s="60"/>
      <c r="D76" s="60"/>
      <c r="E76" s="60"/>
      <c r="F76" s="60"/>
      <c r="G76" s="60"/>
    </row>
    <row r="77" spans="1:7" ht="3.75" customHeight="1">
      <c r="A77" s="166"/>
      <c r="B77" s="86"/>
      <c r="C77" s="86"/>
      <c r="D77" s="86"/>
      <c r="E77" s="86"/>
      <c r="F77" s="86"/>
      <c r="G77" s="86"/>
    </row>
    <row r="78" spans="1:7" ht="3.75" customHeight="1">
      <c r="B78" s="86"/>
      <c r="C78" s="86"/>
      <c r="D78" s="86">
        <f>B78+C78</f>
        <v>0</v>
      </c>
      <c r="E78" s="86"/>
      <c r="F78" s="86"/>
      <c r="G78" s="87">
        <f t="shared" ref="G78" si="23">B78-F78</f>
        <v>0</v>
      </c>
    </row>
    <row r="79" spans="1:7" ht="3.75" customHeight="1">
      <c r="B79" s="86"/>
      <c r="C79" s="86"/>
      <c r="D79" s="86"/>
      <c r="E79" s="86"/>
      <c r="F79" s="86"/>
      <c r="G79" s="87"/>
    </row>
    <row r="80" spans="1:7" ht="3.75" customHeight="1">
      <c r="B80" s="88"/>
      <c r="C80" s="88"/>
      <c r="D80" s="88"/>
      <c r="E80" s="88"/>
      <c r="F80" s="88"/>
      <c r="G80" s="88"/>
    </row>
    <row r="82" ht="12.75" customHeight="1"/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3.937007874015748E-2" right="3.937007874015748E-2" top="0.35433070866141736" bottom="0.35433070866141736" header="0.31496062992125984" footer="0.31496062992125984"/>
  <pageSetup scale="5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opLeftCell="A145" zoomScale="85" zoomScaleNormal="85" workbookViewId="0">
      <selection activeCell="J50" sqref="J50"/>
    </sheetView>
  </sheetViews>
  <sheetFormatPr baseColWidth="10" defaultRowHeight="15"/>
  <cols>
    <col min="1" max="1" width="86" customWidth="1"/>
    <col min="2" max="2" width="15.85546875" customWidth="1"/>
    <col min="3" max="3" width="14.42578125" customWidth="1"/>
    <col min="4" max="4" width="16.7109375" customWidth="1"/>
    <col min="5" max="5" width="15" customWidth="1"/>
    <col min="6" max="6" width="14.7109375" customWidth="1"/>
    <col min="7" max="7" width="15.7109375" customWidth="1"/>
  </cols>
  <sheetData>
    <row r="1" spans="1:8" ht="1.5" customHeight="1">
      <c r="A1" s="220"/>
      <c r="B1" s="221"/>
      <c r="C1" s="221"/>
      <c r="D1" s="221"/>
      <c r="E1" s="221"/>
      <c r="F1" s="221"/>
      <c r="G1" s="221"/>
    </row>
    <row r="2" spans="1:8" ht="40.5" customHeight="1">
      <c r="A2" s="220" t="s">
        <v>298</v>
      </c>
      <c r="B2" s="221"/>
      <c r="C2" s="221"/>
      <c r="D2" s="221"/>
      <c r="E2" s="221"/>
      <c r="F2" s="221"/>
      <c r="G2" s="221"/>
    </row>
    <row r="3" spans="1:8">
      <c r="A3" s="222" t="s">
        <v>624</v>
      </c>
      <c r="B3" s="222"/>
      <c r="C3" s="222"/>
      <c r="D3" s="222"/>
      <c r="E3" s="222"/>
      <c r="F3" s="222"/>
      <c r="G3" s="222"/>
    </row>
    <row r="4" spans="1:8">
      <c r="A4" s="223" t="s">
        <v>299</v>
      </c>
      <c r="B4" s="223"/>
      <c r="C4" s="223"/>
      <c r="D4" s="223"/>
      <c r="E4" s="223"/>
      <c r="F4" s="223"/>
      <c r="G4" s="223"/>
    </row>
    <row r="5" spans="1:8">
      <c r="A5" s="223" t="s">
        <v>300</v>
      </c>
      <c r="B5" s="223"/>
      <c r="C5" s="223"/>
      <c r="D5" s="223"/>
      <c r="E5" s="223"/>
      <c r="F5" s="223"/>
      <c r="G5" s="223"/>
    </row>
    <row r="6" spans="1:8">
      <c r="A6" s="216" t="s">
        <v>633</v>
      </c>
      <c r="B6" s="216"/>
      <c r="C6" s="216"/>
      <c r="D6" s="216"/>
      <c r="E6" s="216"/>
      <c r="F6" s="216"/>
      <c r="G6" s="216"/>
    </row>
    <row r="7" spans="1:8">
      <c r="A7" s="217" t="s">
        <v>2</v>
      </c>
      <c r="B7" s="217"/>
      <c r="C7" s="217"/>
      <c r="D7" s="217"/>
      <c r="E7" s="217"/>
      <c r="F7" s="217"/>
      <c r="G7" s="217"/>
    </row>
    <row r="8" spans="1:8">
      <c r="A8" s="218" t="s">
        <v>4</v>
      </c>
      <c r="B8" s="218" t="s">
        <v>301</v>
      </c>
      <c r="C8" s="218"/>
      <c r="D8" s="218"/>
      <c r="E8" s="218"/>
      <c r="F8" s="218"/>
      <c r="G8" s="219" t="s">
        <v>302</v>
      </c>
    </row>
    <row r="9" spans="1:8" ht="30">
      <c r="A9" s="218"/>
      <c r="B9" s="179" t="s">
        <v>303</v>
      </c>
      <c r="C9" s="179" t="s">
        <v>304</v>
      </c>
      <c r="D9" s="179" t="s">
        <v>305</v>
      </c>
      <c r="E9" s="179" t="s">
        <v>189</v>
      </c>
      <c r="F9" s="179" t="s">
        <v>306</v>
      </c>
      <c r="G9" s="218"/>
    </row>
    <row r="10" spans="1:8">
      <c r="A10" s="89" t="s">
        <v>307</v>
      </c>
      <c r="B10" s="90">
        <f>B11+B19+B190+B29+B39+B49+B59+B63+B72+B76</f>
        <v>128446200</v>
      </c>
      <c r="C10" s="90">
        <f t="shared" ref="C10:G10" si="0">C11+C19+C190+C29+C39+C49+C59+C63+C72+C76</f>
        <v>67997308.280000001</v>
      </c>
      <c r="D10" s="90">
        <f t="shared" si="0"/>
        <v>196443508.28000003</v>
      </c>
      <c r="E10" s="90">
        <f t="shared" si="0"/>
        <v>168549661.87000003</v>
      </c>
      <c r="F10" s="90">
        <f t="shared" si="0"/>
        <v>162773136.64000002</v>
      </c>
      <c r="G10" s="90">
        <f t="shared" si="0"/>
        <v>27893846.409999996</v>
      </c>
    </row>
    <row r="11" spans="1:8">
      <c r="A11" s="91" t="s">
        <v>308</v>
      </c>
      <c r="B11" s="92">
        <f>SUM(B12:B18)</f>
        <v>90988423.939999998</v>
      </c>
      <c r="C11" s="92">
        <f t="shared" ref="C11:G11" si="1">SUM(C12:C18)</f>
        <v>5690937.5599999996</v>
      </c>
      <c r="D11" s="92">
        <f t="shared" si="1"/>
        <v>96679361.5</v>
      </c>
      <c r="E11" s="92">
        <f t="shared" si="1"/>
        <v>86493780.49000001</v>
      </c>
      <c r="F11" s="92">
        <f t="shared" si="1"/>
        <v>86344439.810000002</v>
      </c>
      <c r="G11" s="92">
        <f t="shared" si="1"/>
        <v>10185581.009999998</v>
      </c>
      <c r="H11" s="95"/>
    </row>
    <row r="12" spans="1:8">
      <c r="A12" s="93" t="s">
        <v>309</v>
      </c>
      <c r="B12" s="94">
        <v>49148480.920000002</v>
      </c>
      <c r="C12" s="94">
        <v>3297280.66</v>
      </c>
      <c r="D12" s="92">
        <f>B12+C12</f>
        <v>52445761.579999998</v>
      </c>
      <c r="E12" s="94">
        <v>46985815.390000001</v>
      </c>
      <c r="F12" s="94">
        <v>46866362.700000003</v>
      </c>
      <c r="G12" s="92">
        <f>D12-E12</f>
        <v>5459946.1899999976</v>
      </c>
      <c r="H12" s="95"/>
    </row>
    <row r="13" spans="1:8">
      <c r="A13" s="93" t="s">
        <v>310</v>
      </c>
      <c r="B13" s="94">
        <v>1175000</v>
      </c>
      <c r="C13" s="94">
        <v>6139000</v>
      </c>
      <c r="D13" s="92">
        <f t="shared" ref="D13:D18" si="2">B13+C13</f>
        <v>7314000</v>
      </c>
      <c r="E13" s="94">
        <v>6624911.2000000002</v>
      </c>
      <c r="F13" s="94">
        <v>6624911.2000000002</v>
      </c>
      <c r="G13" s="92">
        <f t="shared" ref="G13:G18" si="3">D13-E13</f>
        <v>689088.79999999981</v>
      </c>
      <c r="H13" s="95"/>
    </row>
    <row r="14" spans="1:8">
      <c r="A14" s="93" t="s">
        <v>311</v>
      </c>
      <c r="B14" s="94">
        <v>10068108.310000001</v>
      </c>
      <c r="C14" s="94">
        <v>1714003.7</v>
      </c>
      <c r="D14" s="92">
        <f t="shared" si="2"/>
        <v>11782112.01</v>
      </c>
      <c r="E14" s="94">
        <v>10385917.560000001</v>
      </c>
      <c r="F14" s="94">
        <v>10362500.199999999</v>
      </c>
      <c r="G14" s="92">
        <f t="shared" si="3"/>
        <v>1396194.4499999993</v>
      </c>
      <c r="H14" s="95"/>
    </row>
    <row r="15" spans="1:8">
      <c r="A15" s="93" t="s">
        <v>312</v>
      </c>
      <c r="B15" s="94">
        <v>661480</v>
      </c>
      <c r="C15" s="94">
        <v>93815</v>
      </c>
      <c r="D15" s="92">
        <f t="shared" si="2"/>
        <v>755295</v>
      </c>
      <c r="E15" s="94">
        <v>743049.71</v>
      </c>
      <c r="F15" s="94">
        <v>743049.71</v>
      </c>
      <c r="G15" s="92">
        <f t="shared" si="3"/>
        <v>12245.290000000037</v>
      </c>
      <c r="H15" s="95"/>
    </row>
    <row r="16" spans="1:8">
      <c r="A16" s="93" t="s">
        <v>313</v>
      </c>
      <c r="B16" s="94">
        <v>29935354.710000001</v>
      </c>
      <c r="C16" s="94">
        <v>-5553161.7999999998</v>
      </c>
      <c r="D16" s="92">
        <f t="shared" si="2"/>
        <v>24382192.91</v>
      </c>
      <c r="E16" s="94">
        <v>21754086.629999999</v>
      </c>
      <c r="F16" s="94">
        <v>21747616</v>
      </c>
      <c r="G16" s="92">
        <f t="shared" si="3"/>
        <v>2628106.2800000012</v>
      </c>
      <c r="H16" s="95"/>
    </row>
    <row r="17" spans="1:8">
      <c r="A17" s="93" t="s">
        <v>314</v>
      </c>
      <c r="B17" s="92"/>
      <c r="C17" s="92"/>
      <c r="D17" s="92">
        <f t="shared" si="2"/>
        <v>0</v>
      </c>
      <c r="E17" s="92"/>
      <c r="F17" s="92"/>
      <c r="G17" s="92">
        <f t="shared" si="3"/>
        <v>0</v>
      </c>
      <c r="H17" s="95"/>
    </row>
    <row r="18" spans="1:8">
      <c r="A18" s="93" t="s">
        <v>315</v>
      </c>
      <c r="B18" s="92"/>
      <c r="C18" s="92"/>
      <c r="D18" s="92">
        <f t="shared" si="2"/>
        <v>0</v>
      </c>
      <c r="E18" s="92"/>
      <c r="F18" s="92"/>
      <c r="G18" s="92">
        <f t="shared" si="3"/>
        <v>0</v>
      </c>
    </row>
    <row r="19" spans="1:8">
      <c r="A19" s="91" t="s">
        <v>316</v>
      </c>
      <c r="B19" s="92">
        <f>SUM(B20:B28)</f>
        <v>11734645.850000001</v>
      </c>
      <c r="C19" s="92">
        <f t="shared" ref="C19:G19" si="4">SUM(C20:C28)</f>
        <v>9125103.2599999998</v>
      </c>
      <c r="D19" s="92">
        <f t="shared" si="4"/>
        <v>20859749.109999999</v>
      </c>
      <c r="E19" s="92">
        <f t="shared" si="4"/>
        <v>19116347.620000005</v>
      </c>
      <c r="F19" s="92">
        <f t="shared" si="4"/>
        <v>17598615.98</v>
      </c>
      <c r="G19" s="92">
        <f t="shared" si="4"/>
        <v>1743401.4900000009</v>
      </c>
      <c r="H19" s="95"/>
    </row>
    <row r="20" spans="1:8">
      <c r="A20" s="93" t="s">
        <v>317</v>
      </c>
      <c r="B20" s="94">
        <v>1926999.45</v>
      </c>
      <c r="C20" s="94">
        <v>1599714.13</v>
      </c>
      <c r="D20" s="92">
        <f t="shared" ref="D20:D28" si="5">B20+C20</f>
        <v>3526713.58</v>
      </c>
      <c r="E20" s="94">
        <v>3258142.59</v>
      </c>
      <c r="F20" s="94">
        <v>3257040.59</v>
      </c>
      <c r="G20" s="92">
        <f t="shared" ref="G20:G28" si="6">D20-E20</f>
        <v>268570.99000000022</v>
      </c>
      <c r="H20" s="95"/>
    </row>
    <row r="21" spans="1:8">
      <c r="A21" s="93" t="s">
        <v>318</v>
      </c>
      <c r="B21" s="94">
        <v>865993.32</v>
      </c>
      <c r="C21" s="94">
        <v>968927.12</v>
      </c>
      <c r="D21" s="92">
        <f t="shared" si="5"/>
        <v>1834920.44</v>
      </c>
      <c r="E21" s="94">
        <v>1697328.81</v>
      </c>
      <c r="F21" s="94">
        <v>1685309.27</v>
      </c>
      <c r="G21" s="92">
        <f t="shared" si="6"/>
        <v>137591.62999999989</v>
      </c>
      <c r="H21" s="95"/>
    </row>
    <row r="22" spans="1:8">
      <c r="A22" s="93" t="s">
        <v>319</v>
      </c>
      <c r="B22" s="94">
        <v>53403.72</v>
      </c>
      <c r="C22" s="94">
        <v>-22000</v>
      </c>
      <c r="D22" s="92">
        <f t="shared" si="5"/>
        <v>31403.72</v>
      </c>
      <c r="E22" s="94">
        <v>6409.77</v>
      </c>
      <c r="F22" s="94">
        <v>6409.77</v>
      </c>
      <c r="G22" s="92">
        <f t="shared" si="6"/>
        <v>24993.95</v>
      </c>
      <c r="H22" s="95"/>
    </row>
    <row r="23" spans="1:8">
      <c r="A23" s="93" t="s">
        <v>320</v>
      </c>
      <c r="B23" s="94">
        <v>3332529.33</v>
      </c>
      <c r="C23" s="94">
        <v>838007.46</v>
      </c>
      <c r="D23" s="92">
        <f t="shared" si="5"/>
        <v>4170536.79</v>
      </c>
      <c r="E23" s="94">
        <v>3693598.2</v>
      </c>
      <c r="F23" s="94">
        <v>3510383.61</v>
      </c>
      <c r="G23" s="92">
        <f t="shared" si="6"/>
        <v>476938.58999999985</v>
      </c>
      <c r="H23" s="95"/>
    </row>
    <row r="24" spans="1:8">
      <c r="A24" s="93" t="s">
        <v>321</v>
      </c>
      <c r="B24" s="94">
        <v>2621689.9900000002</v>
      </c>
      <c r="C24" s="94">
        <v>1871444.91</v>
      </c>
      <c r="D24" s="92">
        <f t="shared" si="5"/>
        <v>4493134.9000000004</v>
      </c>
      <c r="E24" s="94">
        <v>4215762.21</v>
      </c>
      <c r="F24" s="94">
        <v>3683079.41</v>
      </c>
      <c r="G24" s="92">
        <f t="shared" si="6"/>
        <v>277372.69000000041</v>
      </c>
      <c r="H24" s="95"/>
    </row>
    <row r="25" spans="1:8">
      <c r="A25" s="93" t="s">
        <v>322</v>
      </c>
      <c r="B25" s="94">
        <v>2274708.08</v>
      </c>
      <c r="C25" s="94">
        <v>3415603.64</v>
      </c>
      <c r="D25" s="92">
        <f t="shared" si="5"/>
        <v>5690311.7200000007</v>
      </c>
      <c r="E25" s="94">
        <v>5535701.3700000001</v>
      </c>
      <c r="F25" s="94">
        <v>4754942.6399999997</v>
      </c>
      <c r="G25" s="92">
        <f t="shared" si="6"/>
        <v>154610.35000000056</v>
      </c>
      <c r="H25" s="95"/>
    </row>
    <row r="26" spans="1:8">
      <c r="A26" s="93" t="s">
        <v>323</v>
      </c>
      <c r="B26" s="94">
        <v>463122.71</v>
      </c>
      <c r="C26" s="94">
        <v>322220</v>
      </c>
      <c r="D26" s="92">
        <f t="shared" si="5"/>
        <v>785342.71</v>
      </c>
      <c r="E26" s="94">
        <v>476748.21</v>
      </c>
      <c r="F26" s="94">
        <v>475824.23</v>
      </c>
      <c r="G26" s="92">
        <f t="shared" si="6"/>
        <v>308594.49999999994</v>
      </c>
      <c r="H26" s="95"/>
    </row>
    <row r="27" spans="1:8">
      <c r="A27" s="93" t="s">
        <v>324</v>
      </c>
      <c r="B27" s="94">
        <v>1000</v>
      </c>
      <c r="C27" s="94">
        <v>0</v>
      </c>
      <c r="D27" s="92">
        <f t="shared" si="5"/>
        <v>1000</v>
      </c>
      <c r="E27" s="94">
        <v>0</v>
      </c>
      <c r="F27" s="94">
        <v>0</v>
      </c>
      <c r="G27" s="92">
        <f t="shared" si="6"/>
        <v>1000</v>
      </c>
      <c r="H27" s="95"/>
    </row>
    <row r="28" spans="1:8">
      <c r="A28" s="93" t="s">
        <v>325</v>
      </c>
      <c r="B28" s="94">
        <v>195199.25</v>
      </c>
      <c r="C28" s="94">
        <v>131186</v>
      </c>
      <c r="D28" s="92">
        <f t="shared" si="5"/>
        <v>326385.25</v>
      </c>
      <c r="E28" s="94">
        <v>232656.46</v>
      </c>
      <c r="F28" s="94">
        <v>225626.46</v>
      </c>
      <c r="G28" s="92">
        <f t="shared" si="6"/>
        <v>93728.790000000008</v>
      </c>
    </row>
    <row r="29" spans="1:8">
      <c r="A29" s="91" t="s">
        <v>326</v>
      </c>
      <c r="B29" s="92">
        <f>SUM(B30:B38)</f>
        <v>9950879.4800000004</v>
      </c>
      <c r="C29" s="92">
        <f t="shared" ref="C29:G29" si="7">SUM(C30:C38)</f>
        <v>11522532.93</v>
      </c>
      <c r="D29" s="92">
        <f t="shared" si="7"/>
        <v>21473412.41</v>
      </c>
      <c r="E29" s="92">
        <f t="shared" si="7"/>
        <v>18944533.829999998</v>
      </c>
      <c r="F29" s="92">
        <f t="shared" si="7"/>
        <v>18093848.609999999</v>
      </c>
      <c r="G29" s="92">
        <f t="shared" si="7"/>
        <v>2528878.58</v>
      </c>
      <c r="H29" s="95"/>
    </row>
    <row r="30" spans="1:8">
      <c r="A30" s="93" t="s">
        <v>327</v>
      </c>
      <c r="B30" s="94">
        <v>2136558.46</v>
      </c>
      <c r="C30" s="94">
        <v>1789988.05</v>
      </c>
      <c r="D30" s="92">
        <f t="shared" ref="D30:D83" si="8">B30+C30</f>
        <v>3926546.51</v>
      </c>
      <c r="E30" s="94">
        <v>3830297.32</v>
      </c>
      <c r="F30" s="94">
        <v>3830297.32</v>
      </c>
      <c r="G30" s="92">
        <f t="shared" ref="G30:G38" si="9">D30-E30</f>
        <v>96249.189999999944</v>
      </c>
      <c r="H30" s="95"/>
    </row>
    <row r="31" spans="1:8">
      <c r="A31" s="93" t="s">
        <v>328</v>
      </c>
      <c r="B31" s="94">
        <v>882217.43</v>
      </c>
      <c r="C31" s="94">
        <v>91700</v>
      </c>
      <c r="D31" s="92">
        <f t="shared" si="8"/>
        <v>973917.43</v>
      </c>
      <c r="E31" s="94">
        <v>745540.6</v>
      </c>
      <c r="F31" s="94">
        <v>734404.6</v>
      </c>
      <c r="G31" s="92">
        <f t="shared" si="9"/>
        <v>228376.83000000007</v>
      </c>
      <c r="H31" s="95"/>
    </row>
    <row r="32" spans="1:8">
      <c r="A32" s="93" t="s">
        <v>329</v>
      </c>
      <c r="B32" s="94">
        <v>1587299.09</v>
      </c>
      <c r="C32" s="94">
        <v>592254.25</v>
      </c>
      <c r="D32" s="92">
        <f t="shared" si="8"/>
        <v>2179553.34</v>
      </c>
      <c r="E32" s="94">
        <v>1972762.04</v>
      </c>
      <c r="F32" s="94">
        <v>1921328.11</v>
      </c>
      <c r="G32" s="92">
        <f t="shared" si="9"/>
        <v>206791.29999999981</v>
      </c>
      <c r="H32" s="95"/>
    </row>
    <row r="33" spans="1:8">
      <c r="A33" s="93" t="s">
        <v>330</v>
      </c>
      <c r="B33" s="94">
        <v>341415</v>
      </c>
      <c r="C33" s="94">
        <v>461038</v>
      </c>
      <c r="D33" s="92">
        <f t="shared" si="8"/>
        <v>802453</v>
      </c>
      <c r="E33" s="94">
        <v>471807.89</v>
      </c>
      <c r="F33" s="94">
        <v>471807.89</v>
      </c>
      <c r="G33" s="92">
        <f t="shared" si="9"/>
        <v>330645.11</v>
      </c>
      <c r="H33" s="95"/>
    </row>
    <row r="34" spans="1:8">
      <c r="A34" s="93" t="s">
        <v>331</v>
      </c>
      <c r="B34" s="94">
        <v>2359094.67</v>
      </c>
      <c r="C34" s="94">
        <v>2946778.1</v>
      </c>
      <c r="D34" s="92">
        <f t="shared" si="8"/>
        <v>5305872.7699999996</v>
      </c>
      <c r="E34" s="94">
        <v>4527970.25</v>
      </c>
      <c r="F34" s="94">
        <v>3804403.46</v>
      </c>
      <c r="G34" s="92">
        <f t="shared" si="9"/>
        <v>777902.51999999955</v>
      </c>
      <c r="H34" s="95"/>
    </row>
    <row r="35" spans="1:8">
      <c r="A35" s="93" t="s">
        <v>332</v>
      </c>
      <c r="B35" s="94">
        <v>450735</v>
      </c>
      <c r="C35" s="94">
        <v>422700</v>
      </c>
      <c r="D35" s="92">
        <f t="shared" si="8"/>
        <v>873435</v>
      </c>
      <c r="E35" s="94">
        <v>757982.78</v>
      </c>
      <c r="F35" s="94">
        <v>751622.78</v>
      </c>
      <c r="G35" s="92">
        <f t="shared" si="9"/>
        <v>115452.21999999997</v>
      </c>
      <c r="H35" s="95"/>
    </row>
    <row r="36" spans="1:8">
      <c r="A36" s="93" t="s">
        <v>333</v>
      </c>
      <c r="B36" s="94">
        <v>231539.54</v>
      </c>
      <c r="C36" s="94">
        <v>-140366.70000000001</v>
      </c>
      <c r="D36" s="92">
        <f t="shared" si="8"/>
        <v>91172.84</v>
      </c>
      <c r="E36" s="94">
        <v>33157.449999999997</v>
      </c>
      <c r="F36" s="94">
        <v>30422</v>
      </c>
      <c r="G36" s="92">
        <f t="shared" si="9"/>
        <v>58015.39</v>
      </c>
      <c r="H36" s="95"/>
    </row>
    <row r="37" spans="1:8">
      <c r="A37" s="93" t="s">
        <v>334</v>
      </c>
      <c r="B37" s="94">
        <v>1797726.29</v>
      </c>
      <c r="C37" s="94">
        <v>4233141.2300000004</v>
      </c>
      <c r="D37" s="92">
        <f t="shared" si="8"/>
        <v>6030867.5200000005</v>
      </c>
      <c r="E37" s="94">
        <v>5689414.4299999997</v>
      </c>
      <c r="F37" s="94">
        <v>5633961.3799999999</v>
      </c>
      <c r="G37" s="92">
        <f t="shared" si="9"/>
        <v>341453.09000000078</v>
      </c>
      <c r="H37" s="95"/>
    </row>
    <row r="38" spans="1:8">
      <c r="A38" s="93" t="s">
        <v>335</v>
      </c>
      <c r="B38" s="94">
        <v>164294</v>
      </c>
      <c r="C38" s="94">
        <v>1125300</v>
      </c>
      <c r="D38" s="92">
        <f t="shared" si="8"/>
        <v>1289594</v>
      </c>
      <c r="E38" s="94">
        <v>915601.07</v>
      </c>
      <c r="F38" s="94">
        <v>915601.07</v>
      </c>
      <c r="G38" s="92">
        <f t="shared" si="9"/>
        <v>373992.93000000005</v>
      </c>
    </row>
    <row r="39" spans="1:8">
      <c r="A39" s="91" t="s">
        <v>336</v>
      </c>
      <c r="B39" s="92">
        <f>SUM(B40:B48)</f>
        <v>14405503.559999999</v>
      </c>
      <c r="C39" s="92">
        <f t="shared" ref="C39:G39" si="10">SUM(C40:C48)</f>
        <v>7724599.4000000004</v>
      </c>
      <c r="D39" s="92">
        <f t="shared" si="10"/>
        <v>22130102.960000001</v>
      </c>
      <c r="E39" s="92">
        <f t="shared" si="10"/>
        <v>21379704.630000003</v>
      </c>
      <c r="F39" s="92">
        <f t="shared" si="10"/>
        <v>20214921.370000001</v>
      </c>
      <c r="G39" s="92">
        <f t="shared" si="10"/>
        <v>750398.33000000031</v>
      </c>
      <c r="H39" s="95"/>
    </row>
    <row r="40" spans="1:8">
      <c r="A40" s="93" t="s">
        <v>337</v>
      </c>
      <c r="B40" s="94">
        <v>10957672.109999999</v>
      </c>
      <c r="C40" s="94">
        <v>2992819.16</v>
      </c>
      <c r="D40" s="92">
        <f t="shared" si="8"/>
        <v>13950491.27</v>
      </c>
      <c r="E40" s="94">
        <v>13806909.92</v>
      </c>
      <c r="F40" s="94">
        <v>13806909.92</v>
      </c>
      <c r="G40" s="92">
        <f t="shared" ref="G40:G48" si="11">D40-E40</f>
        <v>143581.34999999963</v>
      </c>
      <c r="H40" s="95"/>
    </row>
    <row r="41" spans="1:8">
      <c r="A41" s="93" t="s">
        <v>338</v>
      </c>
      <c r="B41" s="92"/>
      <c r="C41" s="92"/>
      <c r="D41" s="92">
        <f t="shared" si="8"/>
        <v>0</v>
      </c>
      <c r="E41" s="92"/>
      <c r="F41" s="92"/>
      <c r="G41" s="92">
        <f t="shared" si="11"/>
        <v>0</v>
      </c>
      <c r="H41" s="95"/>
    </row>
    <row r="42" spans="1:8">
      <c r="A42" s="93" t="s">
        <v>339</v>
      </c>
      <c r="B42" s="92"/>
      <c r="C42" s="92"/>
      <c r="D42" s="92">
        <f t="shared" si="8"/>
        <v>0</v>
      </c>
      <c r="E42" s="92"/>
      <c r="F42" s="92"/>
      <c r="G42" s="92">
        <f t="shared" si="11"/>
        <v>0</v>
      </c>
      <c r="H42" s="95"/>
    </row>
    <row r="43" spans="1:8">
      <c r="A43" s="93" t="s">
        <v>340</v>
      </c>
      <c r="B43" s="94">
        <v>3447831.45</v>
      </c>
      <c r="C43" s="94">
        <v>4496780.24</v>
      </c>
      <c r="D43" s="92">
        <f t="shared" si="8"/>
        <v>7944611.6900000004</v>
      </c>
      <c r="E43" s="94">
        <v>7343877.4299999997</v>
      </c>
      <c r="F43" s="94">
        <v>6179094.1699999999</v>
      </c>
      <c r="G43" s="92">
        <f t="shared" si="11"/>
        <v>600734.26000000071</v>
      </c>
      <c r="H43" s="95"/>
    </row>
    <row r="44" spans="1:8">
      <c r="A44" s="93" t="s">
        <v>341</v>
      </c>
      <c r="B44" s="94">
        <v>0</v>
      </c>
      <c r="C44" s="94">
        <v>235000</v>
      </c>
      <c r="D44" s="92">
        <f t="shared" si="8"/>
        <v>235000</v>
      </c>
      <c r="E44" s="94">
        <v>228917.28</v>
      </c>
      <c r="F44" s="94">
        <v>228917.28</v>
      </c>
      <c r="G44" s="92">
        <f t="shared" si="11"/>
        <v>6082.7200000000012</v>
      </c>
      <c r="H44" s="95"/>
    </row>
    <row r="45" spans="1:8">
      <c r="A45" s="93" t="s">
        <v>342</v>
      </c>
      <c r="B45" s="92"/>
      <c r="C45" s="92"/>
      <c r="D45" s="92">
        <f t="shared" si="8"/>
        <v>0</v>
      </c>
      <c r="E45" s="92"/>
      <c r="F45" s="92"/>
      <c r="G45" s="92">
        <f t="shared" si="11"/>
        <v>0</v>
      </c>
      <c r="H45" s="95"/>
    </row>
    <row r="46" spans="1:8">
      <c r="A46" s="93" t="s">
        <v>343</v>
      </c>
      <c r="B46" s="92"/>
      <c r="C46" s="92"/>
      <c r="D46" s="92">
        <f t="shared" si="8"/>
        <v>0</v>
      </c>
      <c r="E46" s="92"/>
      <c r="F46" s="92"/>
      <c r="G46" s="92">
        <f t="shared" si="11"/>
        <v>0</v>
      </c>
      <c r="H46" s="95"/>
    </row>
    <row r="47" spans="1:8">
      <c r="A47" s="93" t="s">
        <v>344</v>
      </c>
      <c r="B47" s="92"/>
      <c r="C47" s="92"/>
      <c r="D47" s="92">
        <f t="shared" si="8"/>
        <v>0</v>
      </c>
      <c r="E47" s="92"/>
      <c r="F47" s="92"/>
      <c r="G47" s="92">
        <f t="shared" si="11"/>
        <v>0</v>
      </c>
      <c r="H47" s="95"/>
    </row>
    <row r="48" spans="1:8">
      <c r="A48" s="93" t="s">
        <v>345</v>
      </c>
      <c r="B48" s="92"/>
      <c r="C48" s="92"/>
      <c r="D48" s="92">
        <f t="shared" si="8"/>
        <v>0</v>
      </c>
      <c r="E48" s="92"/>
      <c r="F48" s="92"/>
      <c r="G48" s="92">
        <f t="shared" si="11"/>
        <v>0</v>
      </c>
    </row>
    <row r="49" spans="1:8">
      <c r="A49" s="91" t="s">
        <v>346</v>
      </c>
      <c r="B49" s="92">
        <f>SUM(B50:B58)</f>
        <v>908347.17</v>
      </c>
      <c r="C49" s="92">
        <f t="shared" ref="C49:G49" si="12">SUM(C50:C58)</f>
        <v>1427814.23</v>
      </c>
      <c r="D49" s="92">
        <f t="shared" si="12"/>
        <v>2336161.4000000004</v>
      </c>
      <c r="E49" s="92">
        <f t="shared" si="12"/>
        <v>1925707.15</v>
      </c>
      <c r="F49" s="92">
        <f t="shared" si="12"/>
        <v>1914687.15</v>
      </c>
      <c r="G49" s="92">
        <f t="shared" si="12"/>
        <v>410454.25000000023</v>
      </c>
      <c r="H49" s="95"/>
    </row>
    <row r="50" spans="1:8">
      <c r="A50" s="93" t="s">
        <v>347</v>
      </c>
      <c r="B50" s="94">
        <v>541661.35</v>
      </c>
      <c r="C50" s="94">
        <v>836224.23</v>
      </c>
      <c r="D50" s="92">
        <f t="shared" si="8"/>
        <v>1377885.58</v>
      </c>
      <c r="E50" s="94">
        <v>1168110.1599999999</v>
      </c>
      <c r="F50" s="94">
        <v>1157090.1599999999</v>
      </c>
      <c r="G50" s="92">
        <f t="shared" ref="G50:G58" si="13">D50-E50</f>
        <v>209775.42000000016</v>
      </c>
      <c r="H50" s="95"/>
    </row>
    <row r="51" spans="1:8">
      <c r="A51" s="93" t="s">
        <v>348</v>
      </c>
      <c r="B51" s="94">
        <v>21916.16</v>
      </c>
      <c r="C51" s="94">
        <v>11368</v>
      </c>
      <c r="D51" s="92">
        <f t="shared" si="8"/>
        <v>33284.160000000003</v>
      </c>
      <c r="E51" s="94">
        <v>11368</v>
      </c>
      <c r="F51" s="94">
        <v>11368</v>
      </c>
      <c r="G51" s="92">
        <f t="shared" si="13"/>
        <v>21916.160000000003</v>
      </c>
      <c r="H51" s="95"/>
    </row>
    <row r="52" spans="1:8">
      <c r="A52" s="93" t="s">
        <v>349</v>
      </c>
      <c r="B52" s="92"/>
      <c r="C52" s="92"/>
      <c r="D52" s="92">
        <f t="shared" si="8"/>
        <v>0</v>
      </c>
      <c r="E52" s="92"/>
      <c r="F52" s="92"/>
      <c r="G52" s="92">
        <f t="shared" si="13"/>
        <v>0</v>
      </c>
      <c r="H52" s="95"/>
    </row>
    <row r="53" spans="1:8">
      <c r="A53" s="93" t="s">
        <v>350</v>
      </c>
      <c r="B53" s="94">
        <v>63800</v>
      </c>
      <c r="C53" s="94">
        <v>674000</v>
      </c>
      <c r="D53" s="92">
        <f t="shared" si="8"/>
        <v>737800</v>
      </c>
      <c r="E53" s="94">
        <v>694840</v>
      </c>
      <c r="F53" s="94">
        <v>694840</v>
      </c>
      <c r="G53" s="92">
        <f t="shared" si="13"/>
        <v>42960</v>
      </c>
      <c r="H53" s="95"/>
    </row>
    <row r="54" spans="1:8">
      <c r="A54" s="93" t="s">
        <v>351</v>
      </c>
      <c r="B54" s="92"/>
      <c r="C54" s="92"/>
      <c r="D54" s="92">
        <f t="shared" si="8"/>
        <v>0</v>
      </c>
      <c r="E54" s="92"/>
      <c r="F54" s="92"/>
      <c r="G54" s="92">
        <f t="shared" si="13"/>
        <v>0</v>
      </c>
      <c r="H54" s="95"/>
    </row>
    <row r="55" spans="1:8">
      <c r="A55" s="93" t="s">
        <v>352</v>
      </c>
      <c r="B55" s="94">
        <v>243968.66</v>
      </c>
      <c r="C55" s="94">
        <v>-58778</v>
      </c>
      <c r="D55" s="92">
        <f t="shared" si="8"/>
        <v>185190.66</v>
      </c>
      <c r="E55" s="94">
        <v>51388.99</v>
      </c>
      <c r="F55" s="94">
        <v>51388.99</v>
      </c>
      <c r="G55" s="92">
        <f t="shared" si="13"/>
        <v>133801.67000000001</v>
      </c>
      <c r="H55" s="95"/>
    </row>
    <row r="56" spans="1:8">
      <c r="A56" s="93" t="s">
        <v>353</v>
      </c>
      <c r="B56" s="92"/>
      <c r="C56" s="92"/>
      <c r="D56" s="92">
        <f t="shared" si="8"/>
        <v>0</v>
      </c>
      <c r="E56" s="92"/>
      <c r="F56" s="92"/>
      <c r="G56" s="92">
        <f t="shared" si="13"/>
        <v>0</v>
      </c>
      <c r="H56" s="95"/>
    </row>
    <row r="57" spans="1:8">
      <c r="A57" s="93" t="s">
        <v>354</v>
      </c>
      <c r="B57" s="92"/>
      <c r="C57" s="92"/>
      <c r="D57" s="92">
        <f t="shared" si="8"/>
        <v>0</v>
      </c>
      <c r="E57" s="92"/>
      <c r="F57" s="92"/>
      <c r="G57" s="92">
        <f t="shared" si="13"/>
        <v>0</v>
      </c>
      <c r="H57" s="95"/>
    </row>
    <row r="58" spans="1:8">
      <c r="A58" s="93" t="s">
        <v>355</v>
      </c>
      <c r="B58" s="94">
        <v>37001</v>
      </c>
      <c r="C58" s="94">
        <v>-35000</v>
      </c>
      <c r="D58" s="92">
        <f t="shared" si="8"/>
        <v>2001</v>
      </c>
      <c r="E58" s="94">
        <v>0</v>
      </c>
      <c r="F58" s="94">
        <v>0</v>
      </c>
      <c r="G58" s="92">
        <f t="shared" si="13"/>
        <v>2001</v>
      </c>
    </row>
    <row r="59" spans="1:8">
      <c r="A59" s="91" t="s">
        <v>356</v>
      </c>
      <c r="B59" s="92">
        <f>SUM(B60:B62)</f>
        <v>200000</v>
      </c>
      <c r="C59" s="92">
        <f t="shared" ref="C59:G59" si="14">SUM(C60:C62)</f>
        <v>21084674.68</v>
      </c>
      <c r="D59" s="92">
        <f t="shared" si="14"/>
        <v>21284674.68</v>
      </c>
      <c r="E59" s="92">
        <f t="shared" si="14"/>
        <v>9032136.9299999997</v>
      </c>
      <c r="F59" s="92">
        <f t="shared" si="14"/>
        <v>6949172.5</v>
      </c>
      <c r="G59" s="92">
        <f t="shared" si="14"/>
        <v>12252537.75</v>
      </c>
      <c r="H59" s="95"/>
    </row>
    <row r="60" spans="1:8">
      <c r="A60" s="93" t="s">
        <v>357</v>
      </c>
      <c r="B60" s="94">
        <v>200000</v>
      </c>
      <c r="C60" s="94">
        <v>21084674.68</v>
      </c>
      <c r="D60" s="92">
        <f t="shared" si="8"/>
        <v>21284674.68</v>
      </c>
      <c r="E60" s="94">
        <v>9032136.9299999997</v>
      </c>
      <c r="F60" s="94">
        <v>6949172.5</v>
      </c>
      <c r="G60" s="92">
        <f t="shared" ref="G60:G62" si="15">D60-E60</f>
        <v>12252537.75</v>
      </c>
      <c r="H60" s="95"/>
    </row>
    <row r="61" spans="1:8">
      <c r="A61" s="93" t="s">
        <v>358</v>
      </c>
      <c r="B61" s="92"/>
      <c r="C61" s="92"/>
      <c r="D61" s="92">
        <f t="shared" si="8"/>
        <v>0</v>
      </c>
      <c r="E61" s="92"/>
      <c r="F61" s="92"/>
      <c r="G61" s="92">
        <f t="shared" si="15"/>
        <v>0</v>
      </c>
      <c r="H61" s="95"/>
    </row>
    <row r="62" spans="1:8">
      <c r="A62" s="93" t="s">
        <v>359</v>
      </c>
      <c r="B62" s="92"/>
      <c r="C62" s="92"/>
      <c r="D62" s="92">
        <f t="shared" si="8"/>
        <v>0</v>
      </c>
      <c r="E62" s="92"/>
      <c r="F62" s="92"/>
      <c r="G62" s="92">
        <f t="shared" si="15"/>
        <v>0</v>
      </c>
    </row>
    <row r="63" spans="1:8">
      <c r="A63" s="91" t="s">
        <v>360</v>
      </c>
      <c r="B63" s="92">
        <f>SUM(B64:B68,B70:B71)</f>
        <v>0</v>
      </c>
      <c r="C63" s="92">
        <f t="shared" ref="C63:G63" si="16">SUM(C64:C68,C70:C71)</f>
        <v>0</v>
      </c>
      <c r="D63" s="92">
        <f t="shared" si="16"/>
        <v>0</v>
      </c>
      <c r="E63" s="92">
        <f t="shared" si="16"/>
        <v>0</v>
      </c>
      <c r="F63" s="92">
        <f t="shared" si="16"/>
        <v>0</v>
      </c>
      <c r="G63" s="92">
        <f t="shared" si="16"/>
        <v>0</v>
      </c>
      <c r="H63" s="95"/>
    </row>
    <row r="64" spans="1:8">
      <c r="A64" s="93" t="s">
        <v>361</v>
      </c>
      <c r="B64" s="92"/>
      <c r="C64" s="92"/>
      <c r="D64" s="92">
        <f t="shared" si="8"/>
        <v>0</v>
      </c>
      <c r="E64" s="92"/>
      <c r="F64" s="92"/>
      <c r="G64" s="92">
        <f t="shared" ref="G64:G71" si="17">D64-E64</f>
        <v>0</v>
      </c>
      <c r="H64" s="95"/>
    </row>
    <row r="65" spans="1:8">
      <c r="A65" s="93" t="s">
        <v>362</v>
      </c>
      <c r="B65" s="92"/>
      <c r="C65" s="92"/>
      <c r="D65" s="92">
        <f t="shared" si="8"/>
        <v>0</v>
      </c>
      <c r="E65" s="92"/>
      <c r="F65" s="92"/>
      <c r="G65" s="92">
        <f t="shared" si="17"/>
        <v>0</v>
      </c>
      <c r="H65" s="95"/>
    </row>
    <row r="66" spans="1:8">
      <c r="A66" s="93" t="s">
        <v>363</v>
      </c>
      <c r="B66" s="92"/>
      <c r="C66" s="92"/>
      <c r="D66" s="92">
        <f t="shared" si="8"/>
        <v>0</v>
      </c>
      <c r="E66" s="92"/>
      <c r="F66" s="92"/>
      <c r="G66" s="92">
        <f t="shared" si="17"/>
        <v>0</v>
      </c>
      <c r="H66" s="95"/>
    </row>
    <row r="67" spans="1:8">
      <c r="A67" s="93" t="s">
        <v>364</v>
      </c>
      <c r="B67" s="92"/>
      <c r="C67" s="92"/>
      <c r="D67" s="92">
        <f t="shared" si="8"/>
        <v>0</v>
      </c>
      <c r="E67" s="92"/>
      <c r="F67" s="92"/>
      <c r="G67" s="92">
        <f t="shared" si="17"/>
        <v>0</v>
      </c>
      <c r="H67" s="95"/>
    </row>
    <row r="68" spans="1:8">
      <c r="A68" s="93" t="s">
        <v>365</v>
      </c>
      <c r="B68" s="92"/>
      <c r="C68" s="92"/>
      <c r="D68" s="92">
        <f t="shared" si="8"/>
        <v>0</v>
      </c>
      <c r="E68" s="92"/>
      <c r="F68" s="92"/>
      <c r="G68" s="92">
        <f t="shared" si="17"/>
        <v>0</v>
      </c>
      <c r="H68" s="95"/>
    </row>
    <row r="69" spans="1:8">
      <c r="A69" s="93" t="s">
        <v>366</v>
      </c>
      <c r="B69" s="92"/>
      <c r="C69" s="92"/>
      <c r="D69" s="92">
        <f t="shared" si="8"/>
        <v>0</v>
      </c>
      <c r="E69" s="92"/>
      <c r="F69" s="92"/>
      <c r="G69" s="92">
        <f t="shared" si="17"/>
        <v>0</v>
      </c>
      <c r="H69" s="95"/>
    </row>
    <row r="70" spans="1:8">
      <c r="A70" s="93" t="s">
        <v>367</v>
      </c>
      <c r="B70" s="92"/>
      <c r="C70" s="92"/>
      <c r="D70" s="92">
        <f t="shared" si="8"/>
        <v>0</v>
      </c>
      <c r="E70" s="92"/>
      <c r="F70" s="92"/>
      <c r="G70" s="92">
        <f t="shared" si="17"/>
        <v>0</v>
      </c>
      <c r="H70" s="95"/>
    </row>
    <row r="71" spans="1:8">
      <c r="A71" s="93" t="s">
        <v>368</v>
      </c>
      <c r="B71" s="92"/>
      <c r="C71" s="92"/>
      <c r="D71" s="92">
        <f t="shared" si="8"/>
        <v>0</v>
      </c>
      <c r="E71" s="92"/>
      <c r="F71" s="92"/>
      <c r="G71" s="92">
        <f t="shared" si="17"/>
        <v>0</v>
      </c>
    </row>
    <row r="72" spans="1:8">
      <c r="A72" s="91" t="s">
        <v>369</v>
      </c>
      <c r="B72" s="92">
        <f>SUM(B73:B75)</f>
        <v>258400</v>
      </c>
      <c r="C72" s="92">
        <f t="shared" ref="C72:G72" si="18">SUM(C73:C75)</f>
        <v>2742293.22</v>
      </c>
      <c r="D72" s="92">
        <f t="shared" si="18"/>
        <v>3000693.22</v>
      </c>
      <c r="E72" s="92">
        <f t="shared" si="18"/>
        <v>2978098.22</v>
      </c>
      <c r="F72" s="92">
        <f t="shared" si="18"/>
        <v>2978098.22</v>
      </c>
      <c r="G72" s="92">
        <f t="shared" si="18"/>
        <v>22595</v>
      </c>
      <c r="H72" s="95"/>
    </row>
    <row r="73" spans="1:8">
      <c r="A73" s="93" t="s">
        <v>370</v>
      </c>
      <c r="B73" s="92"/>
      <c r="C73" s="92"/>
      <c r="D73" s="92">
        <f t="shared" si="8"/>
        <v>0</v>
      </c>
      <c r="E73" s="92"/>
      <c r="F73" s="92"/>
      <c r="G73" s="92">
        <f t="shared" ref="G73:G75" si="19">D73-E73</f>
        <v>0</v>
      </c>
      <c r="H73" s="95"/>
    </row>
    <row r="74" spans="1:8">
      <c r="A74" s="93" t="s">
        <v>371</v>
      </c>
      <c r="B74" s="92"/>
      <c r="C74" s="92"/>
      <c r="D74" s="92">
        <f t="shared" si="8"/>
        <v>0</v>
      </c>
      <c r="E74" s="92"/>
      <c r="F74" s="92"/>
      <c r="G74" s="92">
        <f t="shared" si="19"/>
        <v>0</v>
      </c>
      <c r="H74" s="95"/>
    </row>
    <row r="75" spans="1:8">
      <c r="A75" s="93" t="s">
        <v>372</v>
      </c>
      <c r="B75" s="94">
        <v>258400</v>
      </c>
      <c r="C75" s="94">
        <v>2742293.22</v>
      </c>
      <c r="D75" s="92">
        <f t="shared" si="8"/>
        <v>3000693.22</v>
      </c>
      <c r="E75" s="94">
        <v>2978098.22</v>
      </c>
      <c r="F75" s="94">
        <v>2978098.22</v>
      </c>
      <c r="G75" s="92">
        <f t="shared" si="19"/>
        <v>22595</v>
      </c>
    </row>
    <row r="76" spans="1:8">
      <c r="A76" s="91" t="s">
        <v>373</v>
      </c>
      <c r="B76" s="92">
        <f>SUM(B77:B83)</f>
        <v>0</v>
      </c>
      <c r="C76" s="92">
        <f t="shared" ref="C76:G76" si="20">SUM(C77:C83)</f>
        <v>8679353</v>
      </c>
      <c r="D76" s="92">
        <f t="shared" si="20"/>
        <v>8679353</v>
      </c>
      <c r="E76" s="92">
        <f t="shared" si="20"/>
        <v>8679353</v>
      </c>
      <c r="F76" s="92">
        <f t="shared" si="20"/>
        <v>8679353</v>
      </c>
      <c r="G76" s="92">
        <f t="shared" si="20"/>
        <v>0</v>
      </c>
      <c r="H76" s="95"/>
    </row>
    <row r="77" spans="1:8">
      <c r="A77" s="93" t="s">
        <v>374</v>
      </c>
      <c r="B77" s="94">
        <v>0</v>
      </c>
      <c r="C77" s="94">
        <v>8500000</v>
      </c>
      <c r="D77" s="92">
        <f t="shared" si="8"/>
        <v>8500000</v>
      </c>
      <c r="E77" s="94">
        <v>8500000</v>
      </c>
      <c r="F77" s="94">
        <v>8500000</v>
      </c>
      <c r="G77" s="92">
        <f t="shared" ref="G77:G83" si="21">D77-E77</f>
        <v>0</v>
      </c>
      <c r="H77" s="95"/>
    </row>
    <row r="78" spans="1:8">
      <c r="A78" s="93" t="s">
        <v>375</v>
      </c>
      <c r="B78" s="94">
        <v>0</v>
      </c>
      <c r="C78" s="94">
        <v>179353</v>
      </c>
      <c r="D78" s="92">
        <f t="shared" si="8"/>
        <v>179353</v>
      </c>
      <c r="E78" s="94">
        <v>179353</v>
      </c>
      <c r="F78" s="94">
        <v>179353</v>
      </c>
      <c r="G78" s="92">
        <f t="shared" si="21"/>
        <v>0</v>
      </c>
      <c r="H78" s="95"/>
    </row>
    <row r="79" spans="1:8">
      <c r="A79" s="93" t="s">
        <v>376</v>
      </c>
      <c r="B79" s="92"/>
      <c r="C79" s="92"/>
      <c r="D79" s="92">
        <f t="shared" si="8"/>
        <v>0</v>
      </c>
      <c r="E79" s="92"/>
      <c r="F79" s="92"/>
      <c r="G79" s="92">
        <f t="shared" si="21"/>
        <v>0</v>
      </c>
      <c r="H79" s="95"/>
    </row>
    <row r="80" spans="1:8">
      <c r="A80" s="93" t="s">
        <v>377</v>
      </c>
      <c r="B80" s="92"/>
      <c r="C80" s="92"/>
      <c r="D80" s="92">
        <f t="shared" si="8"/>
        <v>0</v>
      </c>
      <c r="E80" s="92"/>
      <c r="F80" s="92"/>
      <c r="G80" s="92">
        <f t="shared" si="21"/>
        <v>0</v>
      </c>
      <c r="H80" s="95"/>
    </row>
    <row r="81" spans="1:8">
      <c r="A81" s="93" t="s">
        <v>378</v>
      </c>
      <c r="B81" s="92"/>
      <c r="C81" s="92"/>
      <c r="D81" s="92">
        <f t="shared" si="8"/>
        <v>0</v>
      </c>
      <c r="E81" s="92"/>
      <c r="F81" s="92"/>
      <c r="G81" s="92">
        <f t="shared" si="21"/>
        <v>0</v>
      </c>
      <c r="H81" s="95"/>
    </row>
    <row r="82" spans="1:8">
      <c r="A82" s="93" t="s">
        <v>379</v>
      </c>
      <c r="B82" s="92"/>
      <c r="C82" s="92"/>
      <c r="D82" s="92">
        <f t="shared" si="8"/>
        <v>0</v>
      </c>
      <c r="E82" s="92"/>
      <c r="F82" s="92"/>
      <c r="G82" s="92">
        <f t="shared" si="21"/>
        <v>0</v>
      </c>
      <c r="H82" s="95"/>
    </row>
    <row r="83" spans="1:8">
      <c r="A83" s="93" t="s">
        <v>380</v>
      </c>
      <c r="B83" s="92"/>
      <c r="C83" s="92"/>
      <c r="D83" s="92">
        <f t="shared" si="8"/>
        <v>0</v>
      </c>
      <c r="E83" s="92"/>
      <c r="F83" s="92"/>
      <c r="G83" s="92">
        <f t="shared" si="21"/>
        <v>0</v>
      </c>
    </row>
    <row r="84" spans="1:8">
      <c r="A84" s="96"/>
      <c r="B84" s="97"/>
      <c r="C84" s="97"/>
      <c r="D84" s="97"/>
      <c r="E84" s="97"/>
      <c r="F84" s="97"/>
      <c r="G84" s="97"/>
    </row>
    <row r="85" spans="1:8">
      <c r="A85" s="98" t="s">
        <v>381</v>
      </c>
      <c r="B85" s="90">
        <f>B86+B94+B104+B114+B124+B134+B138+B147+B151</f>
        <v>62000000</v>
      </c>
      <c r="C85" s="90">
        <f t="shared" ref="C85:G85" si="22">C86+C94+C104+C114+C124+C134+C138+C147+C151</f>
        <v>25440409.139999997</v>
      </c>
      <c r="D85" s="90">
        <f t="shared" si="22"/>
        <v>87440409.140000001</v>
      </c>
      <c r="E85" s="90">
        <f t="shared" si="22"/>
        <v>69606570.929999992</v>
      </c>
      <c r="F85" s="90">
        <f t="shared" si="22"/>
        <v>68629170.729999989</v>
      </c>
      <c r="G85" s="90">
        <f t="shared" si="22"/>
        <v>17833838.209999997</v>
      </c>
    </row>
    <row r="86" spans="1:8">
      <c r="A86" s="91" t="s">
        <v>308</v>
      </c>
      <c r="B86" s="92">
        <f>SUM(B87:B93)</f>
        <v>8415190.4800000004</v>
      </c>
      <c r="C86" s="92">
        <f t="shared" ref="C86:G86" si="23">SUM(C87:C93)</f>
        <v>3147047.1700000004</v>
      </c>
      <c r="D86" s="92">
        <f t="shared" si="23"/>
        <v>11562237.65</v>
      </c>
      <c r="E86" s="92">
        <f t="shared" si="23"/>
        <v>11562237.65</v>
      </c>
      <c r="F86" s="92">
        <f t="shared" si="23"/>
        <v>11562237.65</v>
      </c>
      <c r="G86" s="92">
        <f t="shared" si="23"/>
        <v>0</v>
      </c>
      <c r="H86" s="95"/>
    </row>
    <row r="87" spans="1:8">
      <c r="A87" s="93" t="s">
        <v>309</v>
      </c>
      <c r="B87" s="92"/>
      <c r="C87" s="92"/>
      <c r="D87" s="92">
        <f t="shared" ref="D87:D93" si="24">B87+C87</f>
        <v>0</v>
      </c>
      <c r="E87" s="92"/>
      <c r="F87" s="92"/>
      <c r="G87" s="92">
        <f t="shared" ref="G87:G93" si="25">D87-E87</f>
        <v>0</v>
      </c>
      <c r="H87" s="95"/>
    </row>
    <row r="88" spans="1:8">
      <c r="A88" s="93" t="s">
        <v>310</v>
      </c>
      <c r="B88" s="94">
        <v>8012190.4800000004</v>
      </c>
      <c r="C88" s="94">
        <v>3508617.2</v>
      </c>
      <c r="D88" s="92">
        <f t="shared" si="24"/>
        <v>11520807.68</v>
      </c>
      <c r="E88" s="94">
        <v>11520807.68</v>
      </c>
      <c r="F88" s="94">
        <v>11520807.68</v>
      </c>
      <c r="G88" s="92">
        <f t="shared" si="25"/>
        <v>0</v>
      </c>
      <c r="H88" s="95"/>
    </row>
    <row r="89" spans="1:8">
      <c r="A89" s="93" t="s">
        <v>311</v>
      </c>
      <c r="B89" s="92"/>
      <c r="C89" s="92"/>
      <c r="D89" s="92">
        <f t="shared" si="24"/>
        <v>0</v>
      </c>
      <c r="E89" s="92"/>
      <c r="F89" s="92"/>
      <c r="G89" s="92">
        <f t="shared" si="25"/>
        <v>0</v>
      </c>
      <c r="H89" s="95"/>
    </row>
    <row r="90" spans="1:8">
      <c r="A90" s="93" t="s">
        <v>312</v>
      </c>
      <c r="B90" s="94">
        <v>43000</v>
      </c>
      <c r="C90" s="94">
        <v>-1570.03</v>
      </c>
      <c r="D90" s="92">
        <f t="shared" si="24"/>
        <v>41429.97</v>
      </c>
      <c r="E90" s="94">
        <v>41429.97</v>
      </c>
      <c r="F90" s="94">
        <v>41429.97</v>
      </c>
      <c r="G90" s="92">
        <f t="shared" si="25"/>
        <v>0</v>
      </c>
      <c r="H90" s="95"/>
    </row>
    <row r="91" spans="1:8">
      <c r="A91" s="93" t="s">
        <v>313</v>
      </c>
      <c r="B91" s="94">
        <v>360000</v>
      </c>
      <c r="C91" s="94">
        <v>-360000</v>
      </c>
      <c r="D91" s="92">
        <f t="shared" si="24"/>
        <v>0</v>
      </c>
      <c r="E91" s="94">
        <v>0</v>
      </c>
      <c r="F91" s="94">
        <v>0</v>
      </c>
      <c r="G91" s="92">
        <f t="shared" si="25"/>
        <v>0</v>
      </c>
      <c r="H91" s="95"/>
    </row>
    <row r="92" spans="1:8">
      <c r="A92" s="93" t="s">
        <v>314</v>
      </c>
      <c r="B92" s="92"/>
      <c r="C92" s="92"/>
      <c r="D92" s="92">
        <f t="shared" si="24"/>
        <v>0</v>
      </c>
      <c r="E92" s="92"/>
      <c r="F92" s="92"/>
      <c r="G92" s="92">
        <f t="shared" si="25"/>
        <v>0</v>
      </c>
      <c r="H92" s="95"/>
    </row>
    <row r="93" spans="1:8">
      <c r="A93" s="93" t="s">
        <v>315</v>
      </c>
      <c r="B93" s="92"/>
      <c r="C93" s="92"/>
      <c r="D93" s="92">
        <f t="shared" si="24"/>
        <v>0</v>
      </c>
      <c r="E93" s="92"/>
      <c r="F93" s="92"/>
      <c r="G93" s="92">
        <f t="shared" si="25"/>
        <v>0</v>
      </c>
    </row>
    <row r="94" spans="1:8">
      <c r="A94" s="91" t="s">
        <v>316</v>
      </c>
      <c r="B94" s="92">
        <f>SUM(B95:B103)</f>
        <v>14620225.449999999</v>
      </c>
      <c r="C94" s="92">
        <f t="shared" ref="C94:G94" si="26">SUM(C95:C103)</f>
        <v>-309795.06000000006</v>
      </c>
      <c r="D94" s="92">
        <f t="shared" si="26"/>
        <v>14310430.390000001</v>
      </c>
      <c r="E94" s="92">
        <f t="shared" si="26"/>
        <v>14310430.390000001</v>
      </c>
      <c r="F94" s="92">
        <f t="shared" si="26"/>
        <v>14310430.390000001</v>
      </c>
      <c r="G94" s="92">
        <f t="shared" si="26"/>
        <v>0</v>
      </c>
      <c r="H94" s="95"/>
    </row>
    <row r="95" spans="1:8">
      <c r="A95" s="93" t="s">
        <v>317</v>
      </c>
      <c r="B95" s="92"/>
      <c r="C95" s="92"/>
      <c r="D95" s="92">
        <f t="shared" ref="D95:D103" si="27">B95+C95</f>
        <v>0</v>
      </c>
      <c r="E95" s="92"/>
      <c r="F95" s="92"/>
      <c r="G95" s="92">
        <f t="shared" ref="G95:G103" si="28">D95-E95</f>
        <v>0</v>
      </c>
      <c r="H95" s="95"/>
    </row>
    <row r="96" spans="1:8">
      <c r="A96" s="93" t="s">
        <v>318</v>
      </c>
      <c r="B96" s="94">
        <v>350730</v>
      </c>
      <c r="C96" s="94">
        <v>-36675.46</v>
      </c>
      <c r="D96" s="92">
        <f t="shared" si="27"/>
        <v>314054.53999999998</v>
      </c>
      <c r="E96" s="94">
        <v>314054.53999999998</v>
      </c>
      <c r="F96" s="94">
        <v>314054.53999999998</v>
      </c>
      <c r="G96" s="92">
        <f t="shared" si="28"/>
        <v>0</v>
      </c>
      <c r="H96" s="95"/>
    </row>
    <row r="97" spans="1:8">
      <c r="A97" s="93" t="s">
        <v>319</v>
      </c>
      <c r="B97" s="92"/>
      <c r="C97" s="92"/>
      <c r="D97" s="92">
        <f t="shared" si="27"/>
        <v>0</v>
      </c>
      <c r="E97" s="92"/>
      <c r="F97" s="92"/>
      <c r="G97" s="92">
        <f t="shared" si="28"/>
        <v>0</v>
      </c>
      <c r="H97" s="95"/>
    </row>
    <row r="98" spans="1:8">
      <c r="A98" s="93" t="s">
        <v>320</v>
      </c>
      <c r="B98" s="94">
        <v>1827901.41</v>
      </c>
      <c r="C98" s="94">
        <v>-1661388.49</v>
      </c>
      <c r="D98" s="92">
        <f t="shared" si="27"/>
        <v>166512.91999999993</v>
      </c>
      <c r="E98" s="94">
        <v>166512.92000000001</v>
      </c>
      <c r="F98" s="94">
        <v>166512.92000000001</v>
      </c>
      <c r="G98" s="92">
        <f t="shared" si="28"/>
        <v>0</v>
      </c>
      <c r="H98" s="95"/>
    </row>
    <row r="99" spans="1:8">
      <c r="A99" s="99" t="s">
        <v>321</v>
      </c>
      <c r="B99" s="94">
        <v>4261406.5599999996</v>
      </c>
      <c r="C99" s="94">
        <v>699593.44</v>
      </c>
      <c r="D99" s="92">
        <f t="shared" si="27"/>
        <v>4961000</v>
      </c>
      <c r="E99" s="94">
        <v>4961000</v>
      </c>
      <c r="F99" s="94">
        <v>4961000</v>
      </c>
      <c r="G99" s="92">
        <f t="shared" si="28"/>
        <v>0</v>
      </c>
      <c r="H99" s="95"/>
    </row>
    <row r="100" spans="1:8">
      <c r="A100" s="93" t="s">
        <v>322</v>
      </c>
      <c r="B100" s="94">
        <v>7570169.4800000004</v>
      </c>
      <c r="C100" s="94">
        <v>1108193.45</v>
      </c>
      <c r="D100" s="92">
        <f t="shared" si="27"/>
        <v>8678362.9299999997</v>
      </c>
      <c r="E100" s="94">
        <v>8678362.9299999997</v>
      </c>
      <c r="F100" s="94">
        <v>8678362.9299999997</v>
      </c>
      <c r="G100" s="92">
        <f t="shared" si="28"/>
        <v>0</v>
      </c>
      <c r="H100" s="95"/>
    </row>
    <row r="101" spans="1:8">
      <c r="A101" s="93" t="s">
        <v>323</v>
      </c>
      <c r="B101" s="94">
        <v>607018</v>
      </c>
      <c r="C101" s="94">
        <v>-416518</v>
      </c>
      <c r="D101" s="92">
        <f t="shared" si="27"/>
        <v>190500</v>
      </c>
      <c r="E101" s="94">
        <v>190500</v>
      </c>
      <c r="F101" s="94">
        <v>190500</v>
      </c>
      <c r="G101" s="92">
        <f t="shared" si="28"/>
        <v>0</v>
      </c>
      <c r="H101" s="95"/>
    </row>
    <row r="102" spans="1:8">
      <c r="A102" s="93" t="s">
        <v>324</v>
      </c>
      <c r="B102" s="92"/>
      <c r="C102" s="92"/>
      <c r="D102" s="92">
        <f t="shared" si="27"/>
        <v>0</v>
      </c>
      <c r="E102" s="92"/>
      <c r="F102" s="92"/>
      <c r="G102" s="92">
        <f t="shared" si="28"/>
        <v>0</v>
      </c>
      <c r="H102" s="95"/>
    </row>
    <row r="103" spans="1:8">
      <c r="A103" s="93" t="s">
        <v>325</v>
      </c>
      <c r="B103" s="94">
        <v>3000</v>
      </c>
      <c r="C103" s="94">
        <v>-3000</v>
      </c>
      <c r="D103" s="92">
        <f t="shared" si="27"/>
        <v>0</v>
      </c>
      <c r="E103" s="94">
        <v>0</v>
      </c>
      <c r="F103" s="94">
        <v>0</v>
      </c>
      <c r="G103" s="92">
        <f t="shared" si="28"/>
        <v>0</v>
      </c>
    </row>
    <row r="104" spans="1:8">
      <c r="A104" s="91" t="s">
        <v>326</v>
      </c>
      <c r="B104" s="92">
        <f>SUM(B105:B113)</f>
        <v>13310649.92</v>
      </c>
      <c r="C104" s="92">
        <f t="shared" ref="C104:G104" si="29">SUM(C105:C113)</f>
        <v>1375061.98</v>
      </c>
      <c r="D104" s="92">
        <f t="shared" si="29"/>
        <v>14685711.899999999</v>
      </c>
      <c r="E104" s="92">
        <f t="shared" si="29"/>
        <v>14681874.829999998</v>
      </c>
      <c r="F104" s="92">
        <f t="shared" si="29"/>
        <v>14201990.85</v>
      </c>
      <c r="G104" s="92">
        <f t="shared" si="29"/>
        <v>3837.0699999999488</v>
      </c>
      <c r="H104" s="95"/>
    </row>
    <row r="105" spans="1:8">
      <c r="A105" s="93" t="s">
        <v>327</v>
      </c>
      <c r="B105" s="94">
        <v>4419900.05</v>
      </c>
      <c r="C105" s="94">
        <v>1333699.95</v>
      </c>
      <c r="D105" s="92">
        <f t="shared" ref="D105:D113" si="30">B105+C105</f>
        <v>5753600</v>
      </c>
      <c r="E105" s="94">
        <v>5753600</v>
      </c>
      <c r="F105" s="94">
        <v>5753600</v>
      </c>
      <c r="G105" s="92">
        <f t="shared" ref="G105:G113" si="31">D105-E105</f>
        <v>0</v>
      </c>
      <c r="H105" s="95"/>
    </row>
    <row r="106" spans="1:8">
      <c r="A106" s="93" t="s">
        <v>328</v>
      </c>
      <c r="B106" s="94">
        <v>539890.13</v>
      </c>
      <c r="C106" s="94">
        <v>-539890.13</v>
      </c>
      <c r="D106" s="92">
        <f t="shared" si="30"/>
        <v>0</v>
      </c>
      <c r="E106" s="94">
        <v>0</v>
      </c>
      <c r="F106" s="94">
        <v>0</v>
      </c>
      <c r="G106" s="92">
        <f t="shared" si="31"/>
        <v>0</v>
      </c>
      <c r="H106" s="95"/>
    </row>
    <row r="107" spans="1:8">
      <c r="A107" s="93" t="s">
        <v>329</v>
      </c>
      <c r="B107" s="94">
        <v>1420935.47</v>
      </c>
      <c r="C107" s="94">
        <v>-743672.11</v>
      </c>
      <c r="D107" s="92">
        <f t="shared" si="30"/>
        <v>677263.35999999999</v>
      </c>
      <c r="E107" s="94">
        <v>673426.29</v>
      </c>
      <c r="F107" s="94">
        <v>673426.29</v>
      </c>
      <c r="G107" s="92">
        <f t="shared" si="31"/>
        <v>3837.0699999999488</v>
      </c>
      <c r="H107" s="95"/>
    </row>
    <row r="108" spans="1:8">
      <c r="A108" s="93" t="s">
        <v>330</v>
      </c>
      <c r="B108" s="94">
        <v>10000</v>
      </c>
      <c r="C108" s="94">
        <v>-10000</v>
      </c>
      <c r="D108" s="92">
        <f t="shared" si="30"/>
        <v>0</v>
      </c>
      <c r="E108" s="94">
        <v>0</v>
      </c>
      <c r="F108" s="94">
        <v>0</v>
      </c>
      <c r="G108" s="92">
        <f t="shared" si="31"/>
        <v>0</v>
      </c>
      <c r="H108" s="95"/>
    </row>
    <row r="109" spans="1:8">
      <c r="A109" s="93" t="s">
        <v>331</v>
      </c>
      <c r="B109" s="94">
        <v>2643009.7000000002</v>
      </c>
      <c r="C109" s="94">
        <v>-417121.48</v>
      </c>
      <c r="D109" s="92">
        <f t="shared" si="30"/>
        <v>2225888.2200000002</v>
      </c>
      <c r="E109" s="94">
        <v>2225888.2200000002</v>
      </c>
      <c r="F109" s="94">
        <v>2225034.2400000002</v>
      </c>
      <c r="G109" s="92">
        <f t="shared" si="31"/>
        <v>0</v>
      </c>
      <c r="H109" s="95"/>
    </row>
    <row r="110" spans="1:8">
      <c r="A110" s="93" t="s">
        <v>332</v>
      </c>
      <c r="B110" s="94">
        <v>72</v>
      </c>
      <c r="C110" s="94">
        <v>-72</v>
      </c>
      <c r="D110" s="92">
        <f t="shared" si="30"/>
        <v>0</v>
      </c>
      <c r="E110" s="94">
        <v>0</v>
      </c>
      <c r="F110" s="94">
        <v>0</v>
      </c>
      <c r="G110" s="92">
        <f t="shared" si="31"/>
        <v>0</v>
      </c>
      <c r="H110" s="95"/>
    </row>
    <row r="111" spans="1:8">
      <c r="A111" s="93" t="s">
        <v>333</v>
      </c>
      <c r="B111" s="94">
        <v>40000</v>
      </c>
      <c r="C111" s="94">
        <v>-37442.129999999997</v>
      </c>
      <c r="D111" s="92">
        <f t="shared" si="30"/>
        <v>2557.8700000000026</v>
      </c>
      <c r="E111" s="94">
        <v>2557.87</v>
      </c>
      <c r="F111" s="94">
        <v>2557.87</v>
      </c>
      <c r="G111" s="92">
        <f t="shared" si="31"/>
        <v>0</v>
      </c>
      <c r="H111" s="95"/>
    </row>
    <row r="112" spans="1:8">
      <c r="A112" s="93" t="s">
        <v>334</v>
      </c>
      <c r="B112" s="94">
        <v>428995.21</v>
      </c>
      <c r="C112" s="94">
        <v>614737.24</v>
      </c>
      <c r="D112" s="92">
        <f t="shared" si="30"/>
        <v>1043732.45</v>
      </c>
      <c r="E112" s="94">
        <v>1043732.45</v>
      </c>
      <c r="F112" s="94">
        <v>1043732.45</v>
      </c>
      <c r="G112" s="92">
        <f t="shared" si="31"/>
        <v>0</v>
      </c>
      <c r="H112" s="95"/>
    </row>
    <row r="113" spans="1:8">
      <c r="A113" s="93" t="s">
        <v>335</v>
      </c>
      <c r="B113" s="94">
        <v>3807847.36</v>
      </c>
      <c r="C113" s="94">
        <v>1174822.6399999999</v>
      </c>
      <c r="D113" s="92">
        <f t="shared" si="30"/>
        <v>4982670</v>
      </c>
      <c r="E113" s="94">
        <v>4982670</v>
      </c>
      <c r="F113" s="94">
        <v>4503640</v>
      </c>
      <c r="G113" s="92">
        <f t="shared" si="31"/>
        <v>0</v>
      </c>
    </row>
    <row r="114" spans="1:8" ht="26.25" customHeight="1">
      <c r="A114" s="91" t="s">
        <v>634</v>
      </c>
      <c r="B114" s="92">
        <f>SUM(B115:B123)</f>
        <v>6551468.7799999993</v>
      </c>
      <c r="C114" s="92">
        <f t="shared" ref="C114:G114" si="32">SUM(C115:C123)</f>
        <v>6391434.5899999999</v>
      </c>
      <c r="D114" s="92">
        <f t="shared" si="32"/>
        <v>12942903.370000001</v>
      </c>
      <c r="E114" s="92">
        <f t="shared" si="32"/>
        <v>12733052.379999999</v>
      </c>
      <c r="F114" s="92">
        <f t="shared" si="32"/>
        <v>12730852.379999999</v>
      </c>
      <c r="G114" s="92">
        <f t="shared" si="32"/>
        <v>209850.99000000022</v>
      </c>
      <c r="H114" s="95"/>
    </row>
    <row r="115" spans="1:8">
      <c r="A115" s="93" t="s">
        <v>337</v>
      </c>
      <c r="B115" s="92"/>
      <c r="C115" s="92"/>
      <c r="D115" s="92">
        <f t="shared" ref="D115:D123" si="33">B115+C115</f>
        <v>0</v>
      </c>
      <c r="E115" s="92"/>
      <c r="F115" s="92"/>
      <c r="G115" s="92">
        <f t="shared" ref="G115:G123" si="34">D115-E115</f>
        <v>0</v>
      </c>
      <c r="H115" s="95"/>
    </row>
    <row r="116" spans="1:8">
      <c r="A116" s="93" t="s">
        <v>338</v>
      </c>
      <c r="B116" s="92"/>
      <c r="C116" s="92"/>
      <c r="D116" s="92">
        <f t="shared" si="33"/>
        <v>0</v>
      </c>
      <c r="E116" s="92"/>
      <c r="F116" s="92"/>
      <c r="G116" s="92">
        <f t="shared" si="34"/>
        <v>0</v>
      </c>
      <c r="H116" s="95"/>
    </row>
    <row r="117" spans="1:8">
      <c r="A117" s="93" t="s">
        <v>339</v>
      </c>
      <c r="B117" s="92"/>
      <c r="C117" s="92"/>
      <c r="D117" s="92">
        <f t="shared" si="33"/>
        <v>0</v>
      </c>
      <c r="E117" s="92"/>
      <c r="F117" s="92"/>
      <c r="G117" s="92">
        <f t="shared" si="34"/>
        <v>0</v>
      </c>
      <c r="H117" s="95"/>
    </row>
    <row r="118" spans="1:8">
      <c r="A118" s="93" t="s">
        <v>340</v>
      </c>
      <c r="B118" s="94">
        <v>3974766.78</v>
      </c>
      <c r="C118" s="94">
        <v>6193020.96</v>
      </c>
      <c r="D118" s="92">
        <f t="shared" si="33"/>
        <v>10167787.74</v>
      </c>
      <c r="E118" s="94">
        <v>9957936.75</v>
      </c>
      <c r="F118" s="94">
        <v>9955736.75</v>
      </c>
      <c r="G118" s="92">
        <f t="shared" si="34"/>
        <v>209850.99000000022</v>
      </c>
      <c r="H118" s="95"/>
    </row>
    <row r="119" spans="1:8">
      <c r="A119" s="93" t="s">
        <v>341</v>
      </c>
      <c r="B119" s="94">
        <v>2576702</v>
      </c>
      <c r="C119" s="94">
        <v>198413.63</v>
      </c>
      <c r="D119" s="92">
        <f t="shared" si="33"/>
        <v>2775115.63</v>
      </c>
      <c r="E119" s="94">
        <v>2775115.63</v>
      </c>
      <c r="F119" s="94">
        <v>2775115.63</v>
      </c>
      <c r="G119" s="92">
        <f t="shared" si="34"/>
        <v>0</v>
      </c>
      <c r="H119" s="95"/>
    </row>
    <row r="120" spans="1:8">
      <c r="A120" s="93" t="s">
        <v>342</v>
      </c>
      <c r="B120" s="92"/>
      <c r="C120" s="92"/>
      <c r="D120" s="92">
        <f t="shared" si="33"/>
        <v>0</v>
      </c>
      <c r="E120" s="92"/>
      <c r="F120" s="92"/>
      <c r="G120" s="92">
        <f t="shared" si="34"/>
        <v>0</v>
      </c>
      <c r="H120" s="163"/>
    </row>
    <row r="121" spans="1:8">
      <c r="A121" s="93" t="s">
        <v>343</v>
      </c>
      <c r="B121" s="92"/>
      <c r="C121" s="92"/>
      <c r="D121" s="92">
        <f t="shared" si="33"/>
        <v>0</v>
      </c>
      <c r="E121" s="92"/>
      <c r="F121" s="92"/>
      <c r="G121" s="92">
        <f t="shared" si="34"/>
        <v>0</v>
      </c>
      <c r="H121" s="163"/>
    </row>
    <row r="122" spans="1:8">
      <c r="A122" s="93" t="s">
        <v>344</v>
      </c>
      <c r="B122" s="92"/>
      <c r="C122" s="92"/>
      <c r="D122" s="92">
        <f t="shared" si="33"/>
        <v>0</v>
      </c>
      <c r="E122" s="92"/>
      <c r="F122" s="92"/>
      <c r="G122" s="92">
        <f t="shared" si="34"/>
        <v>0</v>
      </c>
      <c r="H122" s="95"/>
    </row>
    <row r="123" spans="1:8">
      <c r="A123" s="93" t="s">
        <v>345</v>
      </c>
      <c r="B123" s="92"/>
      <c r="C123" s="92"/>
      <c r="D123" s="92">
        <f t="shared" si="33"/>
        <v>0</v>
      </c>
      <c r="E123" s="92"/>
      <c r="F123" s="92"/>
      <c r="G123" s="92">
        <f t="shared" si="34"/>
        <v>0</v>
      </c>
    </row>
    <row r="124" spans="1:8">
      <c r="A124" s="91" t="s">
        <v>346</v>
      </c>
      <c r="B124" s="92">
        <f>SUM(B125:B133)</f>
        <v>102465.37</v>
      </c>
      <c r="C124" s="92">
        <f t="shared" ref="C124:G124" si="35">SUM(C125:C133)</f>
        <v>-102465.37</v>
      </c>
      <c r="D124" s="92">
        <f t="shared" si="35"/>
        <v>0</v>
      </c>
      <c r="E124" s="92">
        <f t="shared" si="35"/>
        <v>0</v>
      </c>
      <c r="F124" s="92">
        <f t="shared" si="35"/>
        <v>0</v>
      </c>
      <c r="G124" s="92">
        <f t="shared" si="35"/>
        <v>0</v>
      </c>
      <c r="H124" s="95"/>
    </row>
    <row r="125" spans="1:8">
      <c r="A125" s="93" t="s">
        <v>347</v>
      </c>
      <c r="B125" s="94">
        <v>62106</v>
      </c>
      <c r="C125" s="94">
        <v>-62106</v>
      </c>
      <c r="D125" s="92">
        <f t="shared" ref="D125:D133" si="36">B125+C125</f>
        <v>0</v>
      </c>
      <c r="E125" s="94">
        <v>0</v>
      </c>
      <c r="F125" s="94">
        <v>0</v>
      </c>
      <c r="G125" s="92">
        <f t="shared" ref="G125:G133" si="37">D125-E125</f>
        <v>0</v>
      </c>
      <c r="H125" s="95"/>
    </row>
    <row r="126" spans="1:8">
      <c r="A126" s="93" t="s">
        <v>348</v>
      </c>
      <c r="B126" s="92"/>
      <c r="C126" s="92"/>
      <c r="D126" s="92">
        <f t="shared" si="36"/>
        <v>0</v>
      </c>
      <c r="E126" s="92"/>
      <c r="F126" s="92"/>
      <c r="G126" s="92">
        <f t="shared" si="37"/>
        <v>0</v>
      </c>
      <c r="H126" s="95"/>
    </row>
    <row r="127" spans="1:8">
      <c r="A127" s="93" t="s">
        <v>349</v>
      </c>
      <c r="B127" s="92"/>
      <c r="C127" s="92"/>
      <c r="D127" s="92">
        <f t="shared" si="36"/>
        <v>0</v>
      </c>
      <c r="E127" s="92"/>
      <c r="F127" s="92"/>
      <c r="G127" s="92">
        <f t="shared" si="37"/>
        <v>0</v>
      </c>
      <c r="H127" s="95"/>
    </row>
    <row r="128" spans="1:8">
      <c r="A128" s="93" t="s">
        <v>350</v>
      </c>
      <c r="B128" s="92"/>
      <c r="C128" s="92"/>
      <c r="D128" s="92">
        <f t="shared" si="36"/>
        <v>0</v>
      </c>
      <c r="E128" s="92"/>
      <c r="F128" s="92"/>
      <c r="G128" s="92">
        <f t="shared" si="37"/>
        <v>0</v>
      </c>
      <c r="H128" s="95"/>
    </row>
    <row r="129" spans="1:8">
      <c r="A129" s="93" t="s">
        <v>351</v>
      </c>
      <c r="B129" s="92"/>
      <c r="C129" s="92"/>
      <c r="D129" s="92">
        <f t="shared" si="36"/>
        <v>0</v>
      </c>
      <c r="E129" s="92"/>
      <c r="F129" s="92"/>
      <c r="G129" s="92">
        <f t="shared" si="37"/>
        <v>0</v>
      </c>
      <c r="H129" s="95"/>
    </row>
    <row r="130" spans="1:8">
      <c r="A130" s="93" t="s">
        <v>352</v>
      </c>
      <c r="B130" s="94">
        <v>38000</v>
      </c>
      <c r="C130" s="94">
        <v>-38000</v>
      </c>
      <c r="D130" s="92">
        <f t="shared" si="36"/>
        <v>0</v>
      </c>
      <c r="E130" s="94">
        <v>0</v>
      </c>
      <c r="F130" s="94">
        <v>0</v>
      </c>
      <c r="G130" s="92">
        <f t="shared" si="37"/>
        <v>0</v>
      </c>
      <c r="H130" s="95"/>
    </row>
    <row r="131" spans="1:8">
      <c r="A131" s="93" t="s">
        <v>353</v>
      </c>
      <c r="B131" s="92"/>
      <c r="C131" s="92"/>
      <c r="D131" s="92">
        <f t="shared" si="36"/>
        <v>0</v>
      </c>
      <c r="E131" s="92"/>
      <c r="F131" s="92"/>
      <c r="G131" s="92">
        <f t="shared" si="37"/>
        <v>0</v>
      </c>
      <c r="H131" s="95"/>
    </row>
    <row r="132" spans="1:8">
      <c r="A132" s="93" t="s">
        <v>354</v>
      </c>
      <c r="B132" s="92"/>
      <c r="C132" s="92"/>
      <c r="D132" s="92">
        <f t="shared" si="36"/>
        <v>0</v>
      </c>
      <c r="E132" s="92"/>
      <c r="F132" s="92"/>
      <c r="G132" s="92">
        <f t="shared" si="37"/>
        <v>0</v>
      </c>
      <c r="H132" s="95"/>
    </row>
    <row r="133" spans="1:8">
      <c r="A133" s="93" t="s">
        <v>355</v>
      </c>
      <c r="B133" s="94">
        <v>2359.37</v>
      </c>
      <c r="C133" s="94">
        <v>-2359.37</v>
      </c>
      <c r="D133" s="92">
        <f t="shared" si="36"/>
        <v>0</v>
      </c>
      <c r="E133" s="94">
        <v>0</v>
      </c>
      <c r="F133" s="94">
        <v>0</v>
      </c>
      <c r="G133" s="92">
        <f t="shared" si="37"/>
        <v>0</v>
      </c>
    </row>
    <row r="134" spans="1:8">
      <c r="A134" s="91" t="s">
        <v>356</v>
      </c>
      <c r="B134" s="92">
        <f>SUM(B135:B137)</f>
        <v>19000000</v>
      </c>
      <c r="C134" s="92">
        <f t="shared" ref="C134:G134" si="38">SUM(C135:C137)</f>
        <v>14241875.949999999</v>
      </c>
      <c r="D134" s="92">
        <f t="shared" si="38"/>
        <v>33241875.949999999</v>
      </c>
      <c r="E134" s="92">
        <f t="shared" si="38"/>
        <v>15621725.800000001</v>
      </c>
      <c r="F134" s="92">
        <f t="shared" si="38"/>
        <v>15126409.58</v>
      </c>
      <c r="G134" s="92">
        <f t="shared" si="38"/>
        <v>17620150.149999999</v>
      </c>
      <c r="H134" s="95"/>
    </row>
    <row r="135" spans="1:8">
      <c r="A135" s="93" t="s">
        <v>357</v>
      </c>
      <c r="B135" s="94">
        <v>19000000</v>
      </c>
      <c r="C135" s="94">
        <v>14241875.949999999</v>
      </c>
      <c r="D135" s="92">
        <f t="shared" ref="D135:D158" si="39">B135+C135</f>
        <v>33241875.949999999</v>
      </c>
      <c r="E135" s="94">
        <v>15621725.800000001</v>
      </c>
      <c r="F135" s="94">
        <v>15126409.58</v>
      </c>
      <c r="G135" s="92">
        <f t="shared" ref="G135:G137" si="40">D135-E135</f>
        <v>17620150.149999999</v>
      </c>
      <c r="H135" s="95"/>
    </row>
    <row r="136" spans="1:8">
      <c r="A136" s="93" t="s">
        <v>358</v>
      </c>
      <c r="B136" s="92"/>
      <c r="C136" s="92"/>
      <c r="D136" s="92">
        <f t="shared" si="39"/>
        <v>0</v>
      </c>
      <c r="E136" s="92"/>
      <c r="F136" s="92"/>
      <c r="G136" s="92">
        <f t="shared" si="40"/>
        <v>0</v>
      </c>
      <c r="H136" s="95"/>
    </row>
    <row r="137" spans="1:8">
      <c r="A137" s="93" t="s">
        <v>359</v>
      </c>
      <c r="B137" s="92"/>
      <c r="C137" s="92"/>
      <c r="D137" s="92">
        <f t="shared" si="39"/>
        <v>0</v>
      </c>
      <c r="E137" s="92"/>
      <c r="F137" s="92"/>
      <c r="G137" s="92">
        <f t="shared" si="40"/>
        <v>0</v>
      </c>
    </row>
    <row r="138" spans="1:8">
      <c r="A138" s="91" t="s">
        <v>360</v>
      </c>
      <c r="B138" s="92">
        <f>SUM(B139:B143,B145:B146)</f>
        <v>0</v>
      </c>
      <c r="C138" s="92">
        <f t="shared" ref="C138:G138" si="41">SUM(C139:C143,C145:C146)</f>
        <v>0</v>
      </c>
      <c r="D138" s="92">
        <f t="shared" si="41"/>
        <v>0</v>
      </c>
      <c r="E138" s="92">
        <f t="shared" si="41"/>
        <v>0</v>
      </c>
      <c r="F138" s="92">
        <f t="shared" si="41"/>
        <v>0</v>
      </c>
      <c r="G138" s="92">
        <f t="shared" si="41"/>
        <v>0</v>
      </c>
      <c r="H138" s="95"/>
    </row>
    <row r="139" spans="1:8">
      <c r="A139" s="93" t="s">
        <v>361</v>
      </c>
      <c r="B139" s="92"/>
      <c r="C139" s="92"/>
      <c r="D139" s="92">
        <f t="shared" si="39"/>
        <v>0</v>
      </c>
      <c r="E139" s="92"/>
      <c r="F139" s="92"/>
      <c r="G139" s="92">
        <f t="shared" ref="G139:G146" si="42">D139-E139</f>
        <v>0</v>
      </c>
      <c r="H139" s="95"/>
    </row>
    <row r="140" spans="1:8">
      <c r="A140" s="93" t="s">
        <v>362</v>
      </c>
      <c r="B140" s="92"/>
      <c r="C140" s="92"/>
      <c r="D140" s="92">
        <f t="shared" si="39"/>
        <v>0</v>
      </c>
      <c r="E140" s="92"/>
      <c r="F140" s="92"/>
      <c r="G140" s="92">
        <f t="shared" si="42"/>
        <v>0</v>
      </c>
      <c r="H140" s="95"/>
    </row>
    <row r="141" spans="1:8">
      <c r="A141" s="93" t="s">
        <v>363</v>
      </c>
      <c r="B141" s="92"/>
      <c r="C141" s="92"/>
      <c r="D141" s="92">
        <f t="shared" si="39"/>
        <v>0</v>
      </c>
      <c r="E141" s="92"/>
      <c r="F141" s="92"/>
      <c r="G141" s="92">
        <f t="shared" si="42"/>
        <v>0</v>
      </c>
      <c r="H141" s="95"/>
    </row>
    <row r="142" spans="1:8">
      <c r="A142" s="93" t="s">
        <v>364</v>
      </c>
      <c r="B142" s="92"/>
      <c r="C142" s="92"/>
      <c r="D142" s="92">
        <f t="shared" si="39"/>
        <v>0</v>
      </c>
      <c r="E142" s="92"/>
      <c r="F142" s="92"/>
      <c r="G142" s="92">
        <f t="shared" si="42"/>
        <v>0</v>
      </c>
      <c r="H142" s="95"/>
    </row>
    <row r="143" spans="1:8">
      <c r="A143" s="93" t="s">
        <v>365</v>
      </c>
      <c r="B143" s="92"/>
      <c r="C143" s="92"/>
      <c r="D143" s="92">
        <f t="shared" si="39"/>
        <v>0</v>
      </c>
      <c r="E143" s="92"/>
      <c r="F143" s="92"/>
      <c r="G143" s="92">
        <f t="shared" si="42"/>
        <v>0</v>
      </c>
      <c r="H143" s="95"/>
    </row>
    <row r="144" spans="1:8">
      <c r="A144" s="93" t="s">
        <v>366</v>
      </c>
      <c r="B144" s="92"/>
      <c r="C144" s="92"/>
      <c r="D144" s="92">
        <f t="shared" si="39"/>
        <v>0</v>
      </c>
      <c r="E144" s="92"/>
      <c r="F144" s="92"/>
      <c r="G144" s="92">
        <f t="shared" si="42"/>
        <v>0</v>
      </c>
      <c r="H144" s="95"/>
    </row>
    <row r="145" spans="1:8">
      <c r="A145" s="93" t="s">
        <v>367</v>
      </c>
      <c r="B145" s="92"/>
      <c r="C145" s="92"/>
      <c r="D145" s="92">
        <f t="shared" si="39"/>
        <v>0</v>
      </c>
      <c r="E145" s="92"/>
      <c r="F145" s="92"/>
      <c r="G145" s="92">
        <f t="shared" si="42"/>
        <v>0</v>
      </c>
      <c r="H145" s="95"/>
    </row>
    <row r="146" spans="1:8">
      <c r="A146" s="93" t="s">
        <v>368</v>
      </c>
      <c r="B146" s="92"/>
      <c r="C146" s="92"/>
      <c r="D146" s="92">
        <f t="shared" si="39"/>
        <v>0</v>
      </c>
      <c r="E146" s="92"/>
      <c r="F146" s="92"/>
      <c r="G146" s="92">
        <f t="shared" si="42"/>
        <v>0</v>
      </c>
    </row>
    <row r="147" spans="1:8">
      <c r="A147" s="91" t="s">
        <v>369</v>
      </c>
      <c r="B147" s="92">
        <f>SUM(B148:B150)</f>
        <v>0</v>
      </c>
      <c r="C147" s="92">
        <f t="shared" ref="C147:G147" si="43">SUM(C148:C150)</f>
        <v>697249.88</v>
      </c>
      <c r="D147" s="92">
        <f t="shared" si="43"/>
        <v>697249.88</v>
      </c>
      <c r="E147" s="92">
        <f t="shared" si="43"/>
        <v>697249.88</v>
      </c>
      <c r="F147" s="92">
        <f t="shared" si="43"/>
        <v>697249.88</v>
      </c>
      <c r="G147" s="92">
        <f t="shared" si="43"/>
        <v>0</v>
      </c>
      <c r="H147" s="95"/>
    </row>
    <row r="148" spans="1:8">
      <c r="A148" s="93" t="s">
        <v>370</v>
      </c>
      <c r="B148" s="92"/>
      <c r="C148" s="92"/>
      <c r="D148" s="92">
        <f t="shared" si="39"/>
        <v>0</v>
      </c>
      <c r="E148" s="92"/>
      <c r="F148" s="92"/>
      <c r="G148" s="92">
        <f t="shared" ref="G148:G150" si="44">D148-E148</f>
        <v>0</v>
      </c>
      <c r="H148" s="95"/>
    </row>
    <row r="149" spans="1:8">
      <c r="A149" s="93" t="s">
        <v>371</v>
      </c>
      <c r="B149" s="92"/>
      <c r="C149" s="92"/>
      <c r="D149" s="92">
        <f t="shared" si="39"/>
        <v>0</v>
      </c>
      <c r="E149" s="92"/>
      <c r="F149" s="92"/>
      <c r="G149" s="92">
        <f t="shared" si="44"/>
        <v>0</v>
      </c>
      <c r="H149" s="95"/>
    </row>
    <row r="150" spans="1:8">
      <c r="A150" s="93" t="s">
        <v>372</v>
      </c>
      <c r="B150" s="94">
        <v>0</v>
      </c>
      <c r="C150" s="94">
        <v>697249.88</v>
      </c>
      <c r="D150" s="92">
        <f t="shared" si="39"/>
        <v>697249.88</v>
      </c>
      <c r="E150" s="94">
        <v>697249.88</v>
      </c>
      <c r="F150" s="94">
        <v>697249.88</v>
      </c>
      <c r="G150" s="92">
        <f t="shared" si="44"/>
        <v>0</v>
      </c>
    </row>
    <row r="151" spans="1:8">
      <c r="A151" s="91" t="s">
        <v>373</v>
      </c>
      <c r="B151" s="92">
        <f>SUM(B152:B158)</f>
        <v>0</v>
      </c>
      <c r="C151" s="92">
        <f t="shared" ref="C151:G151" si="45">SUM(C152:C158)</f>
        <v>0</v>
      </c>
      <c r="D151" s="92">
        <f t="shared" si="45"/>
        <v>0</v>
      </c>
      <c r="E151" s="92">
        <f t="shared" si="45"/>
        <v>0</v>
      </c>
      <c r="F151" s="92">
        <f t="shared" si="45"/>
        <v>0</v>
      </c>
      <c r="G151" s="92">
        <f t="shared" si="45"/>
        <v>0</v>
      </c>
      <c r="H151" s="95"/>
    </row>
    <row r="152" spans="1:8">
      <c r="A152" s="93" t="s">
        <v>374</v>
      </c>
      <c r="B152" s="92"/>
      <c r="C152" s="92"/>
      <c r="D152" s="92">
        <f t="shared" si="39"/>
        <v>0</v>
      </c>
      <c r="E152" s="92"/>
      <c r="F152" s="92"/>
      <c r="G152" s="92">
        <f t="shared" ref="G152:G158" si="46">D152-E152</f>
        <v>0</v>
      </c>
      <c r="H152" s="95"/>
    </row>
    <row r="153" spans="1:8">
      <c r="A153" s="93" t="s">
        <v>375</v>
      </c>
      <c r="B153" s="92"/>
      <c r="C153" s="92"/>
      <c r="D153" s="92">
        <f t="shared" si="39"/>
        <v>0</v>
      </c>
      <c r="E153" s="92"/>
      <c r="F153" s="92"/>
      <c r="G153" s="92">
        <f t="shared" si="46"/>
        <v>0</v>
      </c>
      <c r="H153" s="95"/>
    </row>
    <row r="154" spans="1:8">
      <c r="A154" s="93" t="s">
        <v>376</v>
      </c>
      <c r="B154" s="92"/>
      <c r="C154" s="92"/>
      <c r="D154" s="92">
        <f t="shared" si="39"/>
        <v>0</v>
      </c>
      <c r="E154" s="92"/>
      <c r="F154" s="92"/>
      <c r="G154" s="92">
        <f t="shared" si="46"/>
        <v>0</v>
      </c>
      <c r="H154" s="95"/>
    </row>
    <row r="155" spans="1:8">
      <c r="A155" s="99" t="s">
        <v>377</v>
      </c>
      <c r="B155" s="92"/>
      <c r="C155" s="92"/>
      <c r="D155" s="92">
        <f t="shared" si="39"/>
        <v>0</v>
      </c>
      <c r="E155" s="92"/>
      <c r="F155" s="92"/>
      <c r="G155" s="92">
        <f t="shared" si="46"/>
        <v>0</v>
      </c>
      <c r="H155" s="95"/>
    </row>
    <row r="156" spans="1:8">
      <c r="A156" s="93" t="s">
        <v>378</v>
      </c>
      <c r="B156" s="92"/>
      <c r="C156" s="92"/>
      <c r="D156" s="92">
        <f t="shared" si="39"/>
        <v>0</v>
      </c>
      <c r="E156" s="92"/>
      <c r="F156" s="92"/>
      <c r="G156" s="92">
        <f t="shared" si="46"/>
        <v>0</v>
      </c>
      <c r="H156" s="95"/>
    </row>
    <row r="157" spans="1:8">
      <c r="A157" s="93" t="s">
        <v>379</v>
      </c>
      <c r="B157" s="92"/>
      <c r="C157" s="92"/>
      <c r="D157" s="92">
        <f t="shared" si="39"/>
        <v>0</v>
      </c>
      <c r="E157" s="92"/>
      <c r="F157" s="92"/>
      <c r="G157" s="92">
        <f t="shared" si="46"/>
        <v>0</v>
      </c>
      <c r="H157" s="95"/>
    </row>
    <row r="158" spans="1:8">
      <c r="A158" s="93" t="s">
        <v>380</v>
      </c>
      <c r="B158" s="92"/>
      <c r="C158" s="92"/>
      <c r="D158" s="92">
        <f t="shared" si="39"/>
        <v>0</v>
      </c>
      <c r="E158" s="92"/>
      <c r="F158" s="92"/>
      <c r="G158" s="92">
        <f t="shared" si="46"/>
        <v>0</v>
      </c>
    </row>
    <row r="159" spans="1:8">
      <c r="A159" s="100"/>
      <c r="B159" s="97"/>
      <c r="C159" s="97"/>
      <c r="D159" s="97"/>
      <c r="E159" s="97"/>
      <c r="F159" s="97"/>
      <c r="G159" s="97"/>
    </row>
    <row r="160" spans="1:8">
      <c r="A160" s="101" t="s">
        <v>382</v>
      </c>
      <c r="B160" s="90">
        <f>B10+B85</f>
        <v>190446200</v>
      </c>
      <c r="C160" s="90">
        <f t="shared" ref="C160:G160" si="47">C10+C85</f>
        <v>93437717.420000002</v>
      </c>
      <c r="D160" s="90">
        <f t="shared" si="47"/>
        <v>283883917.42000002</v>
      </c>
      <c r="E160" s="90">
        <f t="shared" si="47"/>
        <v>238156232.80000001</v>
      </c>
      <c r="F160" s="90">
        <f t="shared" si="47"/>
        <v>231402307.37</v>
      </c>
      <c r="G160" s="90">
        <f t="shared" si="47"/>
        <v>45727684.61999999</v>
      </c>
    </row>
    <row r="161" spans="1:7">
      <c r="A161" s="102"/>
      <c r="B161" s="103"/>
      <c r="C161" s="103"/>
      <c r="D161" s="103"/>
      <c r="E161" s="103"/>
      <c r="F161" s="103"/>
      <c r="G161" s="103"/>
    </row>
  </sheetData>
  <autoFilter ref="A8:H8"/>
  <mergeCells count="10">
    <mergeCell ref="A1:G1"/>
    <mergeCell ref="A2:G2"/>
    <mergeCell ref="A3:G3"/>
    <mergeCell ref="A4:G4"/>
    <mergeCell ref="A5:G5"/>
    <mergeCell ref="A6:G6"/>
    <mergeCell ref="A7:G7"/>
    <mergeCell ref="A8:A9"/>
    <mergeCell ref="B8:F8"/>
    <mergeCell ref="G8:G9"/>
  </mergeCells>
  <pageMargins left="3.937007874015748E-2" right="3.937007874015748E-2" top="0.39370078740157483" bottom="0.35433070866141736" header="0.11811023622047245" footer="0.11811023622047245"/>
  <pageSetup scale="55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opLeftCell="A19" zoomScaleNormal="100" workbookViewId="0">
      <selection activeCell="F48" sqref="F48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220" t="s">
        <v>383</v>
      </c>
      <c r="B1" s="220"/>
      <c r="C1" s="220"/>
      <c r="D1" s="220"/>
      <c r="E1" s="220"/>
      <c r="F1" s="220"/>
      <c r="G1" s="220"/>
    </row>
    <row r="2" spans="1:7">
      <c r="A2" s="197" t="s">
        <v>624</v>
      </c>
      <c r="B2" s="198"/>
      <c r="C2" s="198"/>
      <c r="D2" s="198"/>
      <c r="E2" s="198"/>
      <c r="F2" s="198"/>
      <c r="G2" s="199"/>
    </row>
    <row r="3" spans="1:7">
      <c r="A3" s="200" t="s">
        <v>299</v>
      </c>
      <c r="B3" s="201"/>
      <c r="C3" s="201"/>
      <c r="D3" s="201"/>
      <c r="E3" s="201"/>
      <c r="F3" s="201"/>
      <c r="G3" s="202"/>
    </row>
    <row r="4" spans="1:7">
      <c r="A4" s="200" t="s">
        <v>384</v>
      </c>
      <c r="B4" s="201"/>
      <c r="C4" s="201"/>
      <c r="D4" s="201"/>
      <c r="E4" s="201"/>
      <c r="F4" s="201"/>
      <c r="G4" s="202"/>
    </row>
    <row r="5" spans="1:7">
      <c r="A5" s="203" t="s">
        <v>633</v>
      </c>
      <c r="B5" s="204"/>
      <c r="C5" s="204"/>
      <c r="D5" s="204"/>
      <c r="E5" s="204"/>
      <c r="F5" s="204"/>
      <c r="G5" s="205"/>
    </row>
    <row r="6" spans="1:7">
      <c r="A6" s="206" t="s">
        <v>2</v>
      </c>
      <c r="B6" s="207"/>
      <c r="C6" s="207"/>
      <c r="D6" s="207"/>
      <c r="E6" s="207"/>
      <c r="F6" s="207"/>
      <c r="G6" s="208"/>
    </row>
    <row r="7" spans="1:7">
      <c r="A7" s="211" t="s">
        <v>4</v>
      </c>
      <c r="B7" s="224" t="s">
        <v>301</v>
      </c>
      <c r="C7" s="224"/>
      <c r="D7" s="224"/>
      <c r="E7" s="224"/>
      <c r="F7" s="224"/>
      <c r="G7" s="225" t="s">
        <v>302</v>
      </c>
    </row>
    <row r="8" spans="1:7" ht="30">
      <c r="A8" s="212"/>
      <c r="B8" s="181" t="s">
        <v>303</v>
      </c>
      <c r="C8" s="182" t="s">
        <v>233</v>
      </c>
      <c r="D8" s="181" t="s">
        <v>234</v>
      </c>
      <c r="E8" s="181" t="s">
        <v>189</v>
      </c>
      <c r="F8" s="181" t="s">
        <v>206</v>
      </c>
      <c r="G8" s="226"/>
    </row>
    <row r="9" spans="1:7">
      <c r="A9" s="169" t="s">
        <v>385</v>
      </c>
      <c r="B9" s="105">
        <f>SUM(B10:B18)</f>
        <v>128446200</v>
      </c>
      <c r="C9" s="105">
        <f t="shared" ref="C9:G9" si="0">SUM(C10:C18)</f>
        <v>67997308.280000001</v>
      </c>
      <c r="D9" s="105">
        <f t="shared" si="0"/>
        <v>196443508.28</v>
      </c>
      <c r="E9" s="105">
        <f t="shared" si="0"/>
        <v>168549661.87</v>
      </c>
      <c r="F9" s="105">
        <f t="shared" si="0"/>
        <v>162773136.63999999</v>
      </c>
      <c r="G9" s="105">
        <f t="shared" si="0"/>
        <v>27893846.409999996</v>
      </c>
    </row>
    <row r="10" spans="1:7">
      <c r="A10" s="106">
        <v>3111</v>
      </c>
      <c r="B10" s="71">
        <v>128446200</v>
      </c>
      <c r="C10" s="71">
        <v>0</v>
      </c>
      <c r="D10" s="54">
        <f>B10+C10</f>
        <v>128446200</v>
      </c>
      <c r="E10" s="71">
        <v>168549661.87</v>
      </c>
      <c r="F10" s="71">
        <v>162773136.63999999</v>
      </c>
      <c r="G10" s="54">
        <f>D10-E10</f>
        <v>-40103461.870000005</v>
      </c>
    </row>
    <row r="11" spans="1:7">
      <c r="A11" s="106">
        <v>3111</v>
      </c>
      <c r="B11" s="71">
        <v>0</v>
      </c>
      <c r="C11" s="71">
        <v>67997308.280000001</v>
      </c>
      <c r="D11" s="54">
        <f t="shared" ref="D11:D17" si="1">B11+C11</f>
        <v>67997308.280000001</v>
      </c>
      <c r="E11" s="71">
        <v>0</v>
      </c>
      <c r="F11" s="71">
        <v>0</v>
      </c>
      <c r="G11" s="54">
        <f t="shared" ref="G11:G17" si="2">D11-E11</f>
        <v>67997308.280000001</v>
      </c>
    </row>
    <row r="12" spans="1:7">
      <c r="A12" s="107" t="s">
        <v>386</v>
      </c>
      <c r="B12" s="54"/>
      <c r="C12" s="54"/>
      <c r="D12" s="54">
        <f t="shared" si="1"/>
        <v>0</v>
      </c>
      <c r="E12" s="54"/>
      <c r="F12" s="54"/>
      <c r="G12" s="54">
        <f t="shared" si="2"/>
        <v>0</v>
      </c>
    </row>
    <row r="13" spans="1:7">
      <c r="A13" s="107" t="s">
        <v>387</v>
      </c>
      <c r="B13" s="54"/>
      <c r="C13" s="54"/>
      <c r="D13" s="54">
        <f t="shared" si="1"/>
        <v>0</v>
      </c>
      <c r="E13" s="54"/>
      <c r="F13" s="54"/>
      <c r="G13" s="54">
        <f t="shared" si="2"/>
        <v>0</v>
      </c>
    </row>
    <row r="14" spans="1:7">
      <c r="A14" s="107" t="s">
        <v>388</v>
      </c>
      <c r="B14" s="54"/>
      <c r="C14" s="54"/>
      <c r="D14" s="54">
        <f t="shared" si="1"/>
        <v>0</v>
      </c>
      <c r="E14" s="54"/>
      <c r="F14" s="54"/>
      <c r="G14" s="54">
        <f t="shared" si="2"/>
        <v>0</v>
      </c>
    </row>
    <row r="15" spans="1:7">
      <c r="A15" s="107" t="s">
        <v>389</v>
      </c>
      <c r="B15" s="54"/>
      <c r="C15" s="54"/>
      <c r="D15" s="54">
        <f t="shared" si="1"/>
        <v>0</v>
      </c>
      <c r="E15" s="54"/>
      <c r="F15" s="54"/>
      <c r="G15" s="54">
        <f t="shared" si="2"/>
        <v>0</v>
      </c>
    </row>
    <row r="16" spans="1:7">
      <c r="A16" s="107" t="s">
        <v>390</v>
      </c>
      <c r="B16" s="54"/>
      <c r="C16" s="54"/>
      <c r="D16" s="54">
        <f t="shared" si="1"/>
        <v>0</v>
      </c>
      <c r="E16" s="54"/>
      <c r="F16" s="54"/>
      <c r="G16" s="54">
        <f t="shared" si="2"/>
        <v>0</v>
      </c>
    </row>
    <row r="17" spans="1:7">
      <c r="A17" s="107" t="s">
        <v>391</v>
      </c>
      <c r="B17" s="54"/>
      <c r="C17" s="54"/>
      <c r="D17" s="54">
        <f t="shared" si="1"/>
        <v>0</v>
      </c>
      <c r="E17" s="54"/>
      <c r="F17" s="54"/>
      <c r="G17" s="54">
        <f t="shared" si="2"/>
        <v>0</v>
      </c>
    </row>
    <row r="18" spans="1:7">
      <c r="A18" s="40" t="s">
        <v>146</v>
      </c>
      <c r="B18" s="57"/>
      <c r="C18" s="57"/>
      <c r="D18" s="57"/>
      <c r="E18" s="57"/>
      <c r="F18" s="57"/>
      <c r="G18" s="57"/>
    </row>
    <row r="19" spans="1:7">
      <c r="A19" s="172" t="s">
        <v>392</v>
      </c>
      <c r="B19" s="51">
        <f>SUM(B20:B28)</f>
        <v>62000000</v>
      </c>
      <c r="C19" s="51">
        <f t="shared" ref="C19:G19" si="3">SUM(C20:C28)</f>
        <v>25440409.140000001</v>
      </c>
      <c r="D19" s="51">
        <f t="shared" si="3"/>
        <v>87440409.140000001</v>
      </c>
      <c r="E19" s="51">
        <f t="shared" si="3"/>
        <v>69606570.930000007</v>
      </c>
      <c r="F19" s="51">
        <f t="shared" si="3"/>
        <v>68629170.730000004</v>
      </c>
      <c r="G19" s="51">
        <f t="shared" si="3"/>
        <v>17833838.209999993</v>
      </c>
    </row>
    <row r="20" spans="1:7">
      <c r="A20" s="106">
        <v>3111</v>
      </c>
      <c r="B20" s="71">
        <v>62000000</v>
      </c>
      <c r="C20" s="71">
        <v>25440409.140000001</v>
      </c>
      <c r="D20" s="54">
        <f t="shared" ref="D20:D28" si="4">B20+C20</f>
        <v>87440409.140000001</v>
      </c>
      <c r="E20" s="71">
        <v>69606570.930000007</v>
      </c>
      <c r="F20" s="71">
        <v>68629170.730000004</v>
      </c>
      <c r="G20" s="54">
        <f t="shared" ref="G20:G28" si="5">D20-E20</f>
        <v>17833838.209999993</v>
      </c>
    </row>
    <row r="21" spans="1:7">
      <c r="A21" s="107" t="s">
        <v>393</v>
      </c>
      <c r="B21" s="54"/>
      <c r="C21" s="54"/>
      <c r="D21" s="54">
        <f t="shared" si="4"/>
        <v>0</v>
      </c>
      <c r="E21" s="54"/>
      <c r="F21" s="54"/>
      <c r="G21" s="54">
        <f t="shared" si="5"/>
        <v>0</v>
      </c>
    </row>
    <row r="22" spans="1:7">
      <c r="A22" s="107" t="s">
        <v>386</v>
      </c>
      <c r="B22" s="54"/>
      <c r="C22" s="54"/>
      <c r="D22" s="54">
        <f t="shared" si="4"/>
        <v>0</v>
      </c>
      <c r="E22" s="54"/>
      <c r="F22" s="54"/>
      <c r="G22" s="54">
        <f t="shared" si="5"/>
        <v>0</v>
      </c>
    </row>
    <row r="23" spans="1:7">
      <c r="A23" s="107" t="s">
        <v>387</v>
      </c>
      <c r="B23" s="54"/>
      <c r="C23" s="54"/>
      <c r="D23" s="54">
        <f t="shared" si="4"/>
        <v>0</v>
      </c>
      <c r="E23" s="54"/>
      <c r="F23" s="54"/>
      <c r="G23" s="54">
        <f t="shared" si="5"/>
        <v>0</v>
      </c>
    </row>
    <row r="24" spans="1:7">
      <c r="A24" s="107" t="s">
        <v>388</v>
      </c>
      <c r="B24" s="54"/>
      <c r="C24" s="54"/>
      <c r="D24" s="54">
        <f t="shared" si="4"/>
        <v>0</v>
      </c>
      <c r="E24" s="54"/>
      <c r="F24" s="54"/>
      <c r="G24" s="54">
        <f t="shared" si="5"/>
        <v>0</v>
      </c>
    </row>
    <row r="25" spans="1:7">
      <c r="A25" s="107" t="s">
        <v>389</v>
      </c>
      <c r="B25" s="54"/>
      <c r="C25" s="54"/>
      <c r="D25" s="54">
        <f t="shared" si="4"/>
        <v>0</v>
      </c>
      <c r="E25" s="54"/>
      <c r="F25" s="54"/>
      <c r="G25" s="54">
        <f t="shared" si="5"/>
        <v>0</v>
      </c>
    </row>
    <row r="26" spans="1:7">
      <c r="A26" s="107" t="s">
        <v>390</v>
      </c>
      <c r="B26" s="54"/>
      <c r="C26" s="54"/>
      <c r="D26" s="54">
        <f t="shared" si="4"/>
        <v>0</v>
      </c>
      <c r="E26" s="54"/>
      <c r="F26" s="54"/>
      <c r="G26" s="54">
        <f t="shared" si="5"/>
        <v>0</v>
      </c>
    </row>
    <row r="27" spans="1:7">
      <c r="A27" s="107" t="s">
        <v>391</v>
      </c>
      <c r="B27" s="54"/>
      <c r="C27" s="54"/>
      <c r="D27" s="54">
        <f t="shared" si="4"/>
        <v>0</v>
      </c>
      <c r="E27" s="54"/>
      <c r="F27" s="54"/>
      <c r="G27" s="54">
        <f t="shared" si="5"/>
        <v>0</v>
      </c>
    </row>
    <row r="28" spans="1:7">
      <c r="A28" s="40" t="s">
        <v>146</v>
      </c>
      <c r="B28" s="57"/>
      <c r="C28" s="57"/>
      <c r="D28" s="54">
        <f t="shared" si="4"/>
        <v>0</v>
      </c>
      <c r="E28" s="54"/>
      <c r="F28" s="54"/>
      <c r="G28" s="54">
        <f t="shared" si="5"/>
        <v>0</v>
      </c>
    </row>
    <row r="29" spans="1:7">
      <c r="A29" s="172" t="s">
        <v>382</v>
      </c>
      <c r="B29" s="51">
        <f>B9+B19</f>
        <v>190446200</v>
      </c>
      <c r="C29" s="51">
        <f t="shared" ref="C29:F29" si="6">C9+C19</f>
        <v>93437717.420000002</v>
      </c>
      <c r="D29" s="51">
        <f>B29+C29</f>
        <v>283883917.42000002</v>
      </c>
      <c r="E29" s="51">
        <f t="shared" si="6"/>
        <v>238156232.80000001</v>
      </c>
      <c r="F29" s="51">
        <f t="shared" si="6"/>
        <v>231402307.37</v>
      </c>
      <c r="G29" s="51">
        <f>D29-E29</f>
        <v>45727684.620000005</v>
      </c>
    </row>
    <row r="30" spans="1:7">
      <c r="A30" s="173"/>
      <c r="B30" s="108"/>
      <c r="C30" s="108"/>
      <c r="D30" s="108"/>
      <c r="E30" s="108"/>
      <c r="F30" s="108"/>
      <c r="G30" s="108"/>
    </row>
    <row r="31" spans="1:7">
      <c r="A31" s="109"/>
    </row>
    <row r="33" spans="1:1">
      <c r="A33" s="269" t="s">
        <v>635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61" zoomScaleNormal="100" workbookViewId="0">
      <selection activeCell="B85" sqref="B85"/>
    </sheetView>
  </sheetViews>
  <sheetFormatPr baseColWidth="10" defaultRowHeight="15"/>
  <cols>
    <col min="1" max="1" width="65.85546875" customWidth="1"/>
    <col min="2" max="2" width="17" customWidth="1"/>
    <col min="3" max="3" width="17.140625" customWidth="1"/>
    <col min="4" max="4" width="16.5703125" customWidth="1"/>
    <col min="5" max="5" width="16.28515625" customWidth="1"/>
    <col min="6" max="6" width="15" customWidth="1"/>
    <col min="7" max="7" width="14" customWidth="1"/>
  </cols>
  <sheetData>
    <row r="1" spans="1:8" ht="30.75" customHeight="1">
      <c r="A1" s="270" t="s">
        <v>394</v>
      </c>
      <c r="B1" s="271"/>
      <c r="C1" s="271"/>
      <c r="D1" s="271"/>
      <c r="E1" s="271"/>
      <c r="F1" s="271"/>
      <c r="G1" s="271"/>
    </row>
    <row r="2" spans="1:8">
      <c r="A2" s="197" t="s">
        <v>624</v>
      </c>
      <c r="B2" s="198"/>
      <c r="C2" s="198"/>
      <c r="D2" s="198"/>
      <c r="E2" s="198"/>
      <c r="F2" s="198"/>
      <c r="G2" s="199"/>
    </row>
    <row r="3" spans="1:8">
      <c r="A3" s="200" t="s">
        <v>395</v>
      </c>
      <c r="B3" s="201"/>
      <c r="C3" s="201"/>
      <c r="D3" s="201"/>
      <c r="E3" s="201"/>
      <c r="F3" s="201"/>
      <c r="G3" s="202"/>
    </row>
    <row r="4" spans="1:8">
      <c r="A4" s="200" t="s">
        <v>396</v>
      </c>
      <c r="B4" s="201"/>
      <c r="C4" s="201"/>
      <c r="D4" s="201"/>
      <c r="E4" s="201"/>
      <c r="F4" s="201"/>
      <c r="G4" s="202"/>
    </row>
    <row r="5" spans="1:8">
      <c r="A5" s="203" t="s">
        <v>633</v>
      </c>
      <c r="B5" s="204"/>
      <c r="C5" s="204"/>
      <c r="D5" s="204"/>
      <c r="E5" s="204"/>
      <c r="F5" s="204"/>
      <c r="G5" s="205"/>
    </row>
    <row r="6" spans="1:8">
      <c r="A6" s="206" t="s">
        <v>2</v>
      </c>
      <c r="B6" s="207"/>
      <c r="C6" s="207"/>
      <c r="D6" s="207"/>
      <c r="E6" s="207"/>
      <c r="F6" s="207"/>
      <c r="G6" s="208"/>
    </row>
    <row r="7" spans="1:8">
      <c r="A7" s="227" t="s">
        <v>4</v>
      </c>
      <c r="B7" s="228" t="s">
        <v>301</v>
      </c>
      <c r="C7" s="229"/>
      <c r="D7" s="229"/>
      <c r="E7" s="229"/>
      <c r="F7" s="230"/>
      <c r="G7" s="219" t="s">
        <v>397</v>
      </c>
    </row>
    <row r="8" spans="1:8" ht="30">
      <c r="A8" s="227"/>
      <c r="B8" s="178" t="s">
        <v>303</v>
      </c>
      <c r="C8" s="179" t="s">
        <v>398</v>
      </c>
      <c r="D8" s="178" t="s">
        <v>305</v>
      </c>
      <c r="E8" s="178" t="s">
        <v>189</v>
      </c>
      <c r="F8" s="180" t="s">
        <v>206</v>
      </c>
      <c r="G8" s="218"/>
    </row>
    <row r="9" spans="1:8">
      <c r="A9" s="169" t="s">
        <v>399</v>
      </c>
      <c r="B9" s="110">
        <f>B10+B19+B27+B37</f>
        <v>128446200</v>
      </c>
      <c r="C9" s="110">
        <f t="shared" ref="C9:G9" si="0">C10+C19+C27+C37</f>
        <v>67997308.280000001</v>
      </c>
      <c r="D9" s="110">
        <f t="shared" si="0"/>
        <v>196443508.28000003</v>
      </c>
      <c r="E9" s="110">
        <f t="shared" si="0"/>
        <v>168549661.87</v>
      </c>
      <c r="F9" s="110">
        <f t="shared" si="0"/>
        <v>162773136.63999999</v>
      </c>
      <c r="G9" s="110">
        <f t="shared" si="0"/>
        <v>27893846.410000008</v>
      </c>
    </row>
    <row r="10" spans="1:8">
      <c r="A10" s="170" t="s">
        <v>400</v>
      </c>
      <c r="B10" s="111">
        <f>SUM(B11:B18)</f>
        <v>41307212.07</v>
      </c>
      <c r="C10" s="111">
        <f t="shared" ref="C10:G10" si="1">SUM(C11:C18)</f>
        <v>14192780.150000002</v>
      </c>
      <c r="D10" s="111">
        <f t="shared" si="1"/>
        <v>55499992.219999999</v>
      </c>
      <c r="E10" s="111">
        <f t="shared" si="1"/>
        <v>49181876.710000001</v>
      </c>
      <c r="F10" s="111">
        <f t="shared" si="1"/>
        <v>48014641.859999999</v>
      </c>
      <c r="G10" s="111">
        <f t="shared" si="1"/>
        <v>6318115.5099999998</v>
      </c>
    </row>
    <row r="11" spans="1:8">
      <c r="A11" s="174" t="s">
        <v>401</v>
      </c>
      <c r="B11" s="112">
        <v>3644137.17</v>
      </c>
      <c r="C11" s="112">
        <v>361670.46</v>
      </c>
      <c r="D11" s="111">
        <f>B11+C11</f>
        <v>4005807.63</v>
      </c>
      <c r="E11" s="112">
        <v>3234557.59</v>
      </c>
      <c r="F11" s="112">
        <v>3226312.99</v>
      </c>
      <c r="G11" s="111">
        <f>D11-E11</f>
        <v>771250.04</v>
      </c>
      <c r="H11" s="113" t="s">
        <v>402</v>
      </c>
    </row>
    <row r="12" spans="1:8">
      <c r="A12" s="174" t="s">
        <v>403</v>
      </c>
      <c r="B12" s="112">
        <v>1699385.48</v>
      </c>
      <c r="C12" s="112">
        <v>-78996.95</v>
      </c>
      <c r="D12" s="111">
        <f t="shared" ref="D12:D18" si="2">B12+C12</f>
        <v>1620388.53</v>
      </c>
      <c r="E12" s="112">
        <v>1258807.04</v>
      </c>
      <c r="F12" s="112">
        <v>1258807.04</v>
      </c>
      <c r="G12" s="111">
        <f t="shared" ref="G12:G18" si="3">D12-E12</f>
        <v>361581.49</v>
      </c>
      <c r="H12" s="113" t="s">
        <v>404</v>
      </c>
    </row>
    <row r="13" spans="1:8">
      <c r="A13" s="174" t="s">
        <v>405</v>
      </c>
      <c r="B13" s="112">
        <v>21296689.030000001</v>
      </c>
      <c r="C13" s="112">
        <v>8805395.4600000009</v>
      </c>
      <c r="D13" s="111">
        <f t="shared" si="2"/>
        <v>30102084.490000002</v>
      </c>
      <c r="E13" s="112">
        <v>27559949.670000002</v>
      </c>
      <c r="F13" s="112">
        <v>26588076.690000001</v>
      </c>
      <c r="G13" s="111">
        <f t="shared" si="3"/>
        <v>2542134.8200000003</v>
      </c>
      <c r="H13" s="113" t="s">
        <v>406</v>
      </c>
    </row>
    <row r="14" spans="1:8">
      <c r="A14" s="174" t="s">
        <v>407</v>
      </c>
      <c r="B14" s="111"/>
      <c r="C14" s="111"/>
      <c r="D14" s="111">
        <f t="shared" si="2"/>
        <v>0</v>
      </c>
      <c r="E14" s="111"/>
      <c r="F14" s="111"/>
      <c r="G14" s="111">
        <f t="shared" si="3"/>
        <v>0</v>
      </c>
      <c r="H14" s="113" t="s">
        <v>408</v>
      </c>
    </row>
    <row r="15" spans="1:8">
      <c r="A15" s="174" t="s">
        <v>409</v>
      </c>
      <c r="B15" s="112">
        <v>9452037.4800000004</v>
      </c>
      <c r="C15" s="112">
        <v>4471479.04</v>
      </c>
      <c r="D15" s="111">
        <f t="shared" si="2"/>
        <v>13923516.52</v>
      </c>
      <c r="E15" s="112">
        <v>11880001.380000001</v>
      </c>
      <c r="F15" s="112">
        <v>11694380.289999999</v>
      </c>
      <c r="G15" s="111">
        <f t="shared" si="3"/>
        <v>2043515.1399999987</v>
      </c>
      <c r="H15" s="113" t="s">
        <v>410</v>
      </c>
    </row>
    <row r="16" spans="1:8">
      <c r="A16" s="174" t="s">
        <v>411</v>
      </c>
      <c r="B16" s="111"/>
      <c r="C16" s="111"/>
      <c r="D16" s="111">
        <f t="shared" si="2"/>
        <v>0</v>
      </c>
      <c r="E16" s="111"/>
      <c r="F16" s="111"/>
      <c r="G16" s="111">
        <f t="shared" si="3"/>
        <v>0</v>
      </c>
      <c r="H16" s="113" t="s">
        <v>412</v>
      </c>
    </row>
    <row r="17" spans="1:8">
      <c r="A17" s="174" t="s">
        <v>413</v>
      </c>
      <c r="B17" s="112">
        <v>4735700.7300000004</v>
      </c>
      <c r="C17" s="112">
        <v>499506.13</v>
      </c>
      <c r="D17" s="111">
        <f t="shared" si="2"/>
        <v>5235206.8600000003</v>
      </c>
      <c r="E17" s="112">
        <v>4766479.75</v>
      </c>
      <c r="F17" s="112">
        <v>4765376.2699999996</v>
      </c>
      <c r="G17" s="111">
        <f t="shared" si="3"/>
        <v>468727.11000000034</v>
      </c>
      <c r="H17" s="113" t="s">
        <v>414</v>
      </c>
    </row>
    <row r="18" spans="1:8">
      <c r="A18" s="174" t="s">
        <v>415</v>
      </c>
      <c r="B18" s="112">
        <v>479262.18</v>
      </c>
      <c r="C18" s="112">
        <v>133726.01</v>
      </c>
      <c r="D18" s="111">
        <f t="shared" si="2"/>
        <v>612988.18999999994</v>
      </c>
      <c r="E18" s="112">
        <v>482081.28000000003</v>
      </c>
      <c r="F18" s="112">
        <v>481688.58</v>
      </c>
      <c r="G18" s="111">
        <f t="shared" si="3"/>
        <v>130906.90999999992</v>
      </c>
      <c r="H18" s="113" t="s">
        <v>416</v>
      </c>
    </row>
    <row r="19" spans="1:8">
      <c r="A19" s="170" t="s">
        <v>417</v>
      </c>
      <c r="B19" s="111">
        <f>SUM(B20:B26)</f>
        <v>68855787.610000014</v>
      </c>
      <c r="C19" s="111">
        <f t="shared" ref="C19:G19" si="4">SUM(C20:C26)</f>
        <v>43030328.340000004</v>
      </c>
      <c r="D19" s="111">
        <f t="shared" si="4"/>
        <v>111886115.95</v>
      </c>
      <c r="E19" s="111">
        <f t="shared" si="4"/>
        <v>92027749.810000002</v>
      </c>
      <c r="F19" s="111">
        <f t="shared" si="4"/>
        <v>88023576.859999999</v>
      </c>
      <c r="G19" s="111">
        <f t="shared" si="4"/>
        <v>19858366.140000008</v>
      </c>
    </row>
    <row r="20" spans="1:8">
      <c r="A20" s="174" t="s">
        <v>418</v>
      </c>
      <c r="B20" s="112">
        <v>3336377.1</v>
      </c>
      <c r="C20" s="112">
        <v>724690.2</v>
      </c>
      <c r="D20" s="111">
        <f t="shared" ref="D20:D26" si="5">B20+C20</f>
        <v>4061067.3</v>
      </c>
      <c r="E20" s="112">
        <v>3930654.59</v>
      </c>
      <c r="F20" s="112">
        <v>3905963.05</v>
      </c>
      <c r="G20" s="111">
        <f t="shared" ref="G20:G26" si="6">D20-E20</f>
        <v>130412.70999999996</v>
      </c>
      <c r="H20" s="113" t="s">
        <v>419</v>
      </c>
    </row>
    <row r="21" spans="1:8">
      <c r="A21" s="174" t="s">
        <v>420</v>
      </c>
      <c r="B21" s="112">
        <v>49617183.520000003</v>
      </c>
      <c r="C21" s="112">
        <v>34554691.149999999</v>
      </c>
      <c r="D21" s="111">
        <f t="shared" si="5"/>
        <v>84171874.670000002</v>
      </c>
      <c r="E21" s="112">
        <v>66062466.329999998</v>
      </c>
      <c r="F21" s="112">
        <v>62088041.909999996</v>
      </c>
      <c r="G21" s="111">
        <f t="shared" si="6"/>
        <v>18109408.340000004</v>
      </c>
      <c r="H21" s="113" t="s">
        <v>421</v>
      </c>
    </row>
    <row r="22" spans="1:8">
      <c r="A22" s="174" t="s">
        <v>422</v>
      </c>
      <c r="B22" s="111"/>
      <c r="C22" s="111"/>
      <c r="D22" s="111">
        <f t="shared" si="5"/>
        <v>0</v>
      </c>
      <c r="E22" s="111"/>
      <c r="F22" s="111"/>
      <c r="G22" s="111">
        <f t="shared" si="6"/>
        <v>0</v>
      </c>
      <c r="H22" s="113" t="s">
        <v>423</v>
      </c>
    </row>
    <row r="23" spans="1:8">
      <c r="A23" s="174" t="s">
        <v>424</v>
      </c>
      <c r="B23" s="112">
        <v>4944554.88</v>
      </c>
      <c r="C23" s="112">
        <v>4758127.83</v>
      </c>
      <c r="D23" s="111">
        <f t="shared" si="5"/>
        <v>9702682.7100000009</v>
      </c>
      <c r="E23" s="112">
        <v>8227718.9699999997</v>
      </c>
      <c r="F23" s="112">
        <v>8222661.9800000004</v>
      </c>
      <c r="G23" s="111">
        <f t="shared" si="6"/>
        <v>1474963.7400000012</v>
      </c>
      <c r="H23" s="113" t="s">
        <v>425</v>
      </c>
    </row>
    <row r="24" spans="1:8">
      <c r="A24" s="174" t="s">
        <v>426</v>
      </c>
      <c r="B24" s="111"/>
      <c r="C24" s="111"/>
      <c r="D24" s="111">
        <f t="shared" si="5"/>
        <v>0</v>
      </c>
      <c r="E24" s="111"/>
      <c r="F24" s="111"/>
      <c r="G24" s="111">
        <f t="shared" si="6"/>
        <v>0</v>
      </c>
      <c r="H24" s="113" t="s">
        <v>427</v>
      </c>
    </row>
    <row r="25" spans="1:8">
      <c r="A25" s="174" t="s">
        <v>428</v>
      </c>
      <c r="B25" s="112">
        <v>10957672.109999999</v>
      </c>
      <c r="C25" s="112">
        <v>2992819.16</v>
      </c>
      <c r="D25" s="111">
        <f t="shared" si="5"/>
        <v>13950491.27</v>
      </c>
      <c r="E25" s="112">
        <v>13806909.92</v>
      </c>
      <c r="F25" s="112">
        <v>13806909.92</v>
      </c>
      <c r="G25" s="111">
        <f t="shared" si="6"/>
        <v>143581.34999999963</v>
      </c>
      <c r="H25" s="113" t="s">
        <v>429</v>
      </c>
    </row>
    <row r="26" spans="1:8">
      <c r="A26" s="174" t="s">
        <v>430</v>
      </c>
      <c r="B26" s="111"/>
      <c r="C26" s="111"/>
      <c r="D26" s="111">
        <f t="shared" si="5"/>
        <v>0</v>
      </c>
      <c r="E26" s="111"/>
      <c r="F26" s="111"/>
      <c r="G26" s="111">
        <f t="shared" si="6"/>
        <v>0</v>
      </c>
      <c r="H26" s="113" t="s">
        <v>431</v>
      </c>
    </row>
    <row r="27" spans="1:8">
      <c r="A27" s="170" t="s">
        <v>432</v>
      </c>
      <c r="B27" s="111">
        <f>SUM(B28:B36)</f>
        <v>18283200.32</v>
      </c>
      <c r="C27" s="111">
        <f t="shared" ref="C27:G27" si="7">SUM(C28:C36)</f>
        <v>2094846.79</v>
      </c>
      <c r="D27" s="111">
        <f t="shared" si="7"/>
        <v>20378047.109999999</v>
      </c>
      <c r="E27" s="111">
        <f t="shared" si="7"/>
        <v>18660682.350000001</v>
      </c>
      <c r="F27" s="111">
        <f t="shared" si="7"/>
        <v>18055564.920000002</v>
      </c>
      <c r="G27" s="111">
        <f t="shared" si="7"/>
        <v>1717364.7600000007</v>
      </c>
    </row>
    <row r="28" spans="1:8" ht="20.25" customHeight="1">
      <c r="A28" s="175" t="s">
        <v>433</v>
      </c>
      <c r="B28" s="112">
        <v>17823604.920000002</v>
      </c>
      <c r="C28" s="112">
        <v>1983446.79</v>
      </c>
      <c r="D28" s="111">
        <f t="shared" ref="D28:D36" si="8">B28+C28</f>
        <v>19807051.710000001</v>
      </c>
      <c r="E28" s="112">
        <v>18116531.32</v>
      </c>
      <c r="F28" s="112">
        <v>17511413.890000001</v>
      </c>
      <c r="G28" s="111">
        <f t="shared" ref="G28:G36" si="9">D28-E28</f>
        <v>1690520.3900000006</v>
      </c>
      <c r="H28" s="113" t="s">
        <v>434</v>
      </c>
    </row>
    <row r="29" spans="1:8">
      <c r="A29" s="174" t="s">
        <v>435</v>
      </c>
      <c r="B29" s="111"/>
      <c r="C29" s="111"/>
      <c r="D29" s="111">
        <f t="shared" si="8"/>
        <v>0</v>
      </c>
      <c r="E29" s="111"/>
      <c r="F29" s="111"/>
      <c r="G29" s="111">
        <f t="shared" si="9"/>
        <v>0</v>
      </c>
      <c r="H29" s="113" t="s">
        <v>436</v>
      </c>
    </row>
    <row r="30" spans="1:8">
      <c r="A30" s="174" t="s">
        <v>437</v>
      </c>
      <c r="B30" s="111"/>
      <c r="C30" s="111"/>
      <c r="D30" s="111">
        <f t="shared" si="8"/>
        <v>0</v>
      </c>
      <c r="E30" s="111"/>
      <c r="F30" s="111"/>
      <c r="G30" s="111">
        <f t="shared" si="9"/>
        <v>0</v>
      </c>
      <c r="H30" s="113" t="s">
        <v>438</v>
      </c>
    </row>
    <row r="31" spans="1:8">
      <c r="A31" s="174" t="s">
        <v>439</v>
      </c>
      <c r="B31" s="111"/>
      <c r="C31" s="111"/>
      <c r="D31" s="111">
        <f t="shared" si="8"/>
        <v>0</v>
      </c>
      <c r="E31" s="111"/>
      <c r="F31" s="111"/>
      <c r="G31" s="111">
        <f t="shared" si="9"/>
        <v>0</v>
      </c>
      <c r="H31" s="113" t="s">
        <v>440</v>
      </c>
    </row>
    <row r="32" spans="1:8">
      <c r="A32" s="174" t="s">
        <v>441</v>
      </c>
      <c r="B32" s="111"/>
      <c r="C32" s="111"/>
      <c r="D32" s="111">
        <f t="shared" si="8"/>
        <v>0</v>
      </c>
      <c r="E32" s="111"/>
      <c r="F32" s="111"/>
      <c r="G32" s="111">
        <f t="shared" si="9"/>
        <v>0</v>
      </c>
      <c r="H32" s="113" t="s">
        <v>442</v>
      </c>
    </row>
    <row r="33" spans="1:8">
      <c r="A33" s="174" t="s">
        <v>443</v>
      </c>
      <c r="B33" s="111"/>
      <c r="C33" s="111"/>
      <c r="D33" s="111">
        <f t="shared" si="8"/>
        <v>0</v>
      </c>
      <c r="E33" s="111"/>
      <c r="F33" s="111"/>
      <c r="G33" s="111">
        <f t="shared" si="9"/>
        <v>0</v>
      </c>
      <c r="H33" s="113" t="s">
        <v>444</v>
      </c>
    </row>
    <row r="34" spans="1:8">
      <c r="A34" s="174" t="s">
        <v>445</v>
      </c>
      <c r="B34" s="111"/>
      <c r="C34" s="111"/>
      <c r="D34" s="111">
        <f t="shared" si="8"/>
        <v>0</v>
      </c>
      <c r="E34" s="111"/>
      <c r="F34" s="111"/>
      <c r="G34" s="111">
        <f t="shared" si="9"/>
        <v>0</v>
      </c>
      <c r="H34" s="113" t="s">
        <v>446</v>
      </c>
    </row>
    <row r="35" spans="1:8">
      <c r="A35" s="174" t="s">
        <v>447</v>
      </c>
      <c r="B35" s="111"/>
      <c r="C35" s="111"/>
      <c r="D35" s="111">
        <f t="shared" si="8"/>
        <v>0</v>
      </c>
      <c r="E35" s="111"/>
      <c r="F35" s="111"/>
      <c r="G35" s="111">
        <f t="shared" si="9"/>
        <v>0</v>
      </c>
      <c r="H35" s="113" t="s">
        <v>448</v>
      </c>
    </row>
    <row r="36" spans="1:8">
      <c r="A36" s="174" t="s">
        <v>449</v>
      </c>
      <c r="B36" s="112">
        <v>459595.4</v>
      </c>
      <c r="C36" s="112">
        <v>111400</v>
      </c>
      <c r="D36" s="111">
        <f t="shared" si="8"/>
        <v>570995.4</v>
      </c>
      <c r="E36" s="112">
        <v>544151.03</v>
      </c>
      <c r="F36" s="112">
        <v>544151.03</v>
      </c>
      <c r="G36" s="111">
        <f t="shared" si="9"/>
        <v>26844.369999999995</v>
      </c>
      <c r="H36" s="113" t="s">
        <v>450</v>
      </c>
    </row>
    <row r="37" spans="1:8" ht="30">
      <c r="A37" s="114" t="s">
        <v>451</v>
      </c>
      <c r="B37" s="111">
        <f>SUM(B38:B41)</f>
        <v>0</v>
      </c>
      <c r="C37" s="111">
        <f t="shared" ref="C37:G37" si="10">SUM(C38:C41)</f>
        <v>8679353</v>
      </c>
      <c r="D37" s="111">
        <f t="shared" si="10"/>
        <v>8679353</v>
      </c>
      <c r="E37" s="111">
        <f t="shared" si="10"/>
        <v>8679353</v>
      </c>
      <c r="F37" s="111">
        <f t="shared" si="10"/>
        <v>8679353</v>
      </c>
      <c r="G37" s="111">
        <f t="shared" si="10"/>
        <v>0</v>
      </c>
    </row>
    <row r="38" spans="1:8" ht="30">
      <c r="A38" s="175" t="s">
        <v>452</v>
      </c>
      <c r="B38" s="112">
        <v>0</v>
      </c>
      <c r="C38" s="112">
        <v>8679353</v>
      </c>
      <c r="D38" s="111">
        <f t="shared" ref="D38:D41" si="11">B38+C38</f>
        <v>8679353</v>
      </c>
      <c r="E38" s="112">
        <v>8679353</v>
      </c>
      <c r="F38" s="112">
        <v>8679353</v>
      </c>
      <c r="G38" s="111">
        <f t="shared" ref="G38:G41" si="12">D38-E38</f>
        <v>0</v>
      </c>
      <c r="H38" s="113" t="s">
        <v>453</v>
      </c>
    </row>
    <row r="39" spans="1:8" ht="30">
      <c r="A39" s="175" t="s">
        <v>454</v>
      </c>
      <c r="B39" s="111"/>
      <c r="C39" s="111"/>
      <c r="D39" s="111">
        <f t="shared" si="11"/>
        <v>0</v>
      </c>
      <c r="E39" s="111"/>
      <c r="F39" s="111"/>
      <c r="G39" s="111">
        <f t="shared" si="12"/>
        <v>0</v>
      </c>
      <c r="H39" s="113" t="s">
        <v>455</v>
      </c>
    </row>
    <row r="40" spans="1:8">
      <c r="A40" s="175" t="s">
        <v>456</v>
      </c>
      <c r="B40" s="111"/>
      <c r="C40" s="111"/>
      <c r="D40" s="111">
        <f t="shared" si="11"/>
        <v>0</v>
      </c>
      <c r="E40" s="111"/>
      <c r="F40" s="111"/>
      <c r="G40" s="111">
        <f t="shared" si="12"/>
        <v>0</v>
      </c>
      <c r="H40" s="113" t="s">
        <v>457</v>
      </c>
    </row>
    <row r="41" spans="1:8">
      <c r="A41" s="175" t="s">
        <v>458</v>
      </c>
      <c r="B41" s="111"/>
      <c r="C41" s="111"/>
      <c r="D41" s="111">
        <f t="shared" si="11"/>
        <v>0</v>
      </c>
      <c r="E41" s="111"/>
      <c r="F41" s="111"/>
      <c r="G41" s="111">
        <f t="shared" si="12"/>
        <v>0</v>
      </c>
      <c r="H41" s="113" t="s">
        <v>459</v>
      </c>
    </row>
    <row r="42" spans="1:8">
      <c r="A42" s="175"/>
      <c r="B42" s="111"/>
      <c r="C42" s="111"/>
      <c r="D42" s="111"/>
      <c r="E42" s="111"/>
      <c r="F42" s="111"/>
      <c r="G42" s="111"/>
    </row>
    <row r="43" spans="1:8">
      <c r="A43" s="172" t="s">
        <v>460</v>
      </c>
      <c r="B43" s="115">
        <f>B44+B53+B61+B71</f>
        <v>62000000</v>
      </c>
      <c r="C43" s="115">
        <f t="shared" ref="C43:G43" si="13">C44+C53+C61+C71</f>
        <v>25440409.140000001</v>
      </c>
      <c r="D43" s="115">
        <f t="shared" si="13"/>
        <v>87440409.140000001</v>
      </c>
      <c r="E43" s="115">
        <f t="shared" si="13"/>
        <v>69606570.930000007</v>
      </c>
      <c r="F43" s="115">
        <f t="shared" si="13"/>
        <v>68629170.730000004</v>
      </c>
      <c r="G43" s="115">
        <f t="shared" si="13"/>
        <v>17833838.210000001</v>
      </c>
    </row>
    <row r="44" spans="1:8">
      <c r="A44" s="170" t="s">
        <v>461</v>
      </c>
      <c r="B44" s="111">
        <f>SUM(B45:B52)</f>
        <v>9505278.1300000008</v>
      </c>
      <c r="C44" s="111">
        <f t="shared" ref="C44:G44" si="14">SUM(C45:C52)</f>
        <v>2409675.7800000003</v>
      </c>
      <c r="D44" s="111">
        <f t="shared" si="14"/>
        <v>11914953.91</v>
      </c>
      <c r="E44" s="111">
        <f t="shared" si="14"/>
        <v>11905953.91</v>
      </c>
      <c r="F44" s="111">
        <f t="shared" si="14"/>
        <v>11424723.91</v>
      </c>
      <c r="G44" s="111">
        <f t="shared" si="14"/>
        <v>9000</v>
      </c>
    </row>
    <row r="45" spans="1:8">
      <c r="A45" s="175" t="s">
        <v>401</v>
      </c>
      <c r="B45" s="111"/>
      <c r="C45" s="111"/>
      <c r="D45" s="111">
        <f t="shared" ref="D45:D52" si="15">B45+C45</f>
        <v>0</v>
      </c>
      <c r="E45" s="111"/>
      <c r="F45" s="111"/>
      <c r="G45" s="111">
        <f t="shared" ref="G45:G52" si="16">D45-E45</f>
        <v>0</v>
      </c>
      <c r="H45" s="113" t="s">
        <v>462</v>
      </c>
    </row>
    <row r="46" spans="1:8">
      <c r="A46" s="175" t="s">
        <v>403</v>
      </c>
      <c r="B46" s="111"/>
      <c r="C46" s="111"/>
      <c r="D46" s="111">
        <f t="shared" si="15"/>
        <v>0</v>
      </c>
      <c r="E46" s="111"/>
      <c r="F46" s="111"/>
      <c r="G46" s="111">
        <f t="shared" si="16"/>
        <v>0</v>
      </c>
      <c r="H46" s="113" t="s">
        <v>463</v>
      </c>
    </row>
    <row r="47" spans="1:8">
      <c r="A47" s="175" t="s">
        <v>405</v>
      </c>
      <c r="B47" s="112">
        <v>5187338.78</v>
      </c>
      <c r="C47" s="112">
        <v>1171632.46</v>
      </c>
      <c r="D47" s="111">
        <f t="shared" si="15"/>
        <v>6358971.2400000002</v>
      </c>
      <c r="E47" s="112">
        <v>6349971.2400000002</v>
      </c>
      <c r="F47" s="112">
        <v>6347771.2400000002</v>
      </c>
      <c r="G47" s="111">
        <f t="shared" si="16"/>
        <v>9000</v>
      </c>
      <c r="H47" s="113" t="s">
        <v>464</v>
      </c>
    </row>
    <row r="48" spans="1:8">
      <c r="A48" s="175" t="s">
        <v>407</v>
      </c>
      <c r="B48" s="111"/>
      <c r="C48" s="111"/>
      <c r="D48" s="111">
        <f t="shared" si="15"/>
        <v>0</v>
      </c>
      <c r="E48" s="111"/>
      <c r="F48" s="111"/>
      <c r="G48" s="111">
        <f t="shared" si="16"/>
        <v>0</v>
      </c>
      <c r="H48" s="113" t="s">
        <v>465</v>
      </c>
    </row>
    <row r="49" spans="1:8">
      <c r="A49" s="175" t="s">
        <v>409</v>
      </c>
      <c r="B49" s="112">
        <v>3065041.17</v>
      </c>
      <c r="C49" s="112">
        <v>1248809.8700000001</v>
      </c>
      <c r="D49" s="111">
        <f t="shared" si="15"/>
        <v>4313851.04</v>
      </c>
      <c r="E49" s="112">
        <v>4313851.04</v>
      </c>
      <c r="F49" s="112">
        <v>3834821.04</v>
      </c>
      <c r="G49" s="111">
        <f t="shared" si="16"/>
        <v>0</v>
      </c>
      <c r="H49" s="113" t="s">
        <v>466</v>
      </c>
    </row>
    <row r="50" spans="1:8">
      <c r="A50" s="175" t="s">
        <v>411</v>
      </c>
      <c r="B50" s="111"/>
      <c r="C50" s="111"/>
      <c r="D50" s="111">
        <f t="shared" si="15"/>
        <v>0</v>
      </c>
      <c r="E50" s="111"/>
      <c r="F50" s="111"/>
      <c r="G50" s="111">
        <f t="shared" si="16"/>
        <v>0</v>
      </c>
      <c r="H50" s="113" t="s">
        <v>467</v>
      </c>
    </row>
    <row r="51" spans="1:8">
      <c r="A51" s="175" t="s">
        <v>413</v>
      </c>
      <c r="B51" s="112">
        <v>1252898.18</v>
      </c>
      <c r="C51" s="112">
        <v>-10766.55</v>
      </c>
      <c r="D51" s="111">
        <f t="shared" si="15"/>
        <v>1242131.6299999999</v>
      </c>
      <c r="E51" s="112">
        <v>1242131.6299999999</v>
      </c>
      <c r="F51" s="112">
        <v>1242131.6299999999</v>
      </c>
      <c r="G51" s="111">
        <f t="shared" si="16"/>
        <v>0</v>
      </c>
      <c r="H51" s="113" t="s">
        <v>468</v>
      </c>
    </row>
    <row r="52" spans="1:8">
      <c r="A52" s="175" t="s">
        <v>415</v>
      </c>
      <c r="B52" s="111"/>
      <c r="C52" s="111"/>
      <c r="D52" s="111">
        <f t="shared" si="15"/>
        <v>0</v>
      </c>
      <c r="E52" s="111"/>
      <c r="F52" s="111"/>
      <c r="G52" s="111">
        <f t="shared" si="16"/>
        <v>0</v>
      </c>
      <c r="H52" s="113" t="s">
        <v>469</v>
      </c>
    </row>
    <row r="53" spans="1:8">
      <c r="A53" s="170" t="s">
        <v>417</v>
      </c>
      <c r="B53" s="111">
        <f>SUM(B54:B60)</f>
        <v>37114834.18</v>
      </c>
      <c r="C53" s="111">
        <f t="shared" ref="C53:G53" si="17">SUM(C54:C60)</f>
        <v>19112267.77</v>
      </c>
      <c r="D53" s="111">
        <f t="shared" si="17"/>
        <v>56227101.950000003</v>
      </c>
      <c r="E53" s="111">
        <f t="shared" si="17"/>
        <v>38402263.740000002</v>
      </c>
      <c r="F53" s="111">
        <f t="shared" si="17"/>
        <v>37906093.539999999</v>
      </c>
      <c r="G53" s="111">
        <f t="shared" si="17"/>
        <v>17824838.210000001</v>
      </c>
    </row>
    <row r="54" spans="1:8">
      <c r="A54" s="175" t="s">
        <v>418</v>
      </c>
      <c r="B54" s="111"/>
      <c r="C54" s="111"/>
      <c r="D54" s="111">
        <f t="shared" ref="D54:D60" si="18">B54+C54</f>
        <v>0</v>
      </c>
      <c r="E54" s="111"/>
      <c r="F54" s="111"/>
      <c r="G54" s="111">
        <f t="shared" ref="G54:G60" si="19">D54-E54</f>
        <v>0</v>
      </c>
      <c r="H54" s="113" t="s">
        <v>470</v>
      </c>
    </row>
    <row r="55" spans="1:8">
      <c r="A55" s="175" t="s">
        <v>420</v>
      </c>
      <c r="B55" s="112">
        <v>34814834.18</v>
      </c>
      <c r="C55" s="112">
        <v>18664835.77</v>
      </c>
      <c r="D55" s="111">
        <f t="shared" si="18"/>
        <v>53479669.950000003</v>
      </c>
      <c r="E55" s="112">
        <v>35654831.740000002</v>
      </c>
      <c r="F55" s="112">
        <v>35158661.539999999</v>
      </c>
      <c r="G55" s="111">
        <f t="shared" si="19"/>
        <v>17824838.210000001</v>
      </c>
      <c r="H55" s="113" t="s">
        <v>471</v>
      </c>
    </row>
    <row r="56" spans="1:8">
      <c r="A56" s="175" t="s">
        <v>422</v>
      </c>
      <c r="B56" s="111"/>
      <c r="C56" s="111"/>
      <c r="D56" s="111">
        <f t="shared" si="18"/>
        <v>0</v>
      </c>
      <c r="E56" s="111"/>
      <c r="F56" s="111"/>
      <c r="G56" s="111">
        <f t="shared" si="19"/>
        <v>0</v>
      </c>
      <c r="H56" s="113" t="s">
        <v>472</v>
      </c>
    </row>
    <row r="57" spans="1:8">
      <c r="A57" s="168" t="s">
        <v>424</v>
      </c>
      <c r="B57" s="111"/>
      <c r="C57" s="111"/>
      <c r="D57" s="111">
        <f t="shared" si="18"/>
        <v>0</v>
      </c>
      <c r="E57" s="111"/>
      <c r="F57" s="111"/>
      <c r="G57" s="111">
        <f t="shared" si="19"/>
        <v>0</v>
      </c>
      <c r="H57" s="113" t="s">
        <v>473</v>
      </c>
    </row>
    <row r="58" spans="1:8">
      <c r="A58" s="175" t="s">
        <v>426</v>
      </c>
      <c r="B58" s="111"/>
      <c r="C58" s="111"/>
      <c r="D58" s="111">
        <f t="shared" si="18"/>
        <v>0</v>
      </c>
      <c r="E58" s="111"/>
      <c r="F58" s="111"/>
      <c r="G58" s="111">
        <f t="shared" si="19"/>
        <v>0</v>
      </c>
      <c r="H58" s="113" t="s">
        <v>474</v>
      </c>
    </row>
    <row r="59" spans="1:8">
      <c r="A59" s="175" t="s">
        <v>428</v>
      </c>
      <c r="B59" s="112">
        <v>2300000</v>
      </c>
      <c r="C59" s="112">
        <v>447432</v>
      </c>
      <c r="D59" s="111">
        <f t="shared" si="18"/>
        <v>2747432</v>
      </c>
      <c r="E59" s="112">
        <v>2747432</v>
      </c>
      <c r="F59" s="112">
        <v>2747432</v>
      </c>
      <c r="G59" s="111">
        <f t="shared" si="19"/>
        <v>0</v>
      </c>
      <c r="H59" s="113" t="s">
        <v>475</v>
      </c>
    </row>
    <row r="60" spans="1:8">
      <c r="A60" s="175" t="s">
        <v>430</v>
      </c>
      <c r="B60" s="111"/>
      <c r="C60" s="111"/>
      <c r="D60" s="111">
        <f t="shared" si="18"/>
        <v>0</v>
      </c>
      <c r="E60" s="111"/>
      <c r="F60" s="111"/>
      <c r="G60" s="111">
        <f t="shared" si="19"/>
        <v>0</v>
      </c>
      <c r="H60" s="113" t="s">
        <v>476</v>
      </c>
    </row>
    <row r="61" spans="1:8">
      <c r="A61" s="170" t="s">
        <v>432</v>
      </c>
      <c r="B61" s="111">
        <f>SUM(B62:B70)</f>
        <v>15379887.690000001</v>
      </c>
      <c r="C61" s="111">
        <f t="shared" ref="C61:G61" si="20">SUM(C62:C70)</f>
        <v>3918465.59</v>
      </c>
      <c r="D61" s="111">
        <f t="shared" si="20"/>
        <v>19298353.280000001</v>
      </c>
      <c r="E61" s="111">
        <f t="shared" si="20"/>
        <v>19298353.280000001</v>
      </c>
      <c r="F61" s="111">
        <f t="shared" si="20"/>
        <v>19298353.280000001</v>
      </c>
      <c r="G61" s="111">
        <f t="shared" si="20"/>
        <v>0</v>
      </c>
    </row>
    <row r="62" spans="1:8" ht="30">
      <c r="A62" s="175" t="s">
        <v>433</v>
      </c>
      <c r="B62" s="112">
        <v>15201892.48</v>
      </c>
      <c r="C62" s="112">
        <v>4096460.7999999998</v>
      </c>
      <c r="D62" s="111">
        <f t="shared" ref="D62:D70" si="21">B62+C62</f>
        <v>19298353.280000001</v>
      </c>
      <c r="E62" s="112">
        <v>19298353.280000001</v>
      </c>
      <c r="F62" s="112">
        <v>19298353.280000001</v>
      </c>
      <c r="G62" s="111">
        <f t="shared" ref="G62:G70" si="22">D62-E62</f>
        <v>0</v>
      </c>
      <c r="H62" s="113" t="s">
        <v>477</v>
      </c>
    </row>
    <row r="63" spans="1:8">
      <c r="A63" s="175" t="s">
        <v>435</v>
      </c>
      <c r="B63" s="111"/>
      <c r="C63" s="111"/>
      <c r="D63" s="111">
        <f t="shared" si="21"/>
        <v>0</v>
      </c>
      <c r="E63" s="111"/>
      <c r="F63" s="111"/>
      <c r="G63" s="111">
        <f t="shared" si="22"/>
        <v>0</v>
      </c>
      <c r="H63" s="113" t="s">
        <v>478</v>
      </c>
    </row>
    <row r="64" spans="1:8">
      <c r="A64" s="175" t="s">
        <v>437</v>
      </c>
      <c r="B64" s="111"/>
      <c r="C64" s="111"/>
      <c r="D64" s="111">
        <f t="shared" si="21"/>
        <v>0</v>
      </c>
      <c r="E64" s="111"/>
      <c r="F64" s="111"/>
      <c r="G64" s="111">
        <f t="shared" si="22"/>
        <v>0</v>
      </c>
      <c r="H64" s="113" t="s">
        <v>479</v>
      </c>
    </row>
    <row r="65" spans="1:8">
      <c r="A65" s="175" t="s">
        <v>439</v>
      </c>
      <c r="B65" s="111"/>
      <c r="C65" s="111"/>
      <c r="D65" s="111">
        <f t="shared" si="21"/>
        <v>0</v>
      </c>
      <c r="E65" s="111"/>
      <c r="F65" s="111"/>
      <c r="G65" s="111">
        <f t="shared" si="22"/>
        <v>0</v>
      </c>
      <c r="H65" s="113" t="s">
        <v>480</v>
      </c>
    </row>
    <row r="66" spans="1:8">
      <c r="A66" s="175" t="s">
        <v>441</v>
      </c>
      <c r="B66" s="111"/>
      <c r="C66" s="111"/>
      <c r="D66" s="111">
        <f t="shared" si="21"/>
        <v>0</v>
      </c>
      <c r="E66" s="111"/>
      <c r="F66" s="111"/>
      <c r="G66" s="111">
        <f t="shared" si="22"/>
        <v>0</v>
      </c>
      <c r="H66" s="113" t="s">
        <v>481</v>
      </c>
    </row>
    <row r="67" spans="1:8">
      <c r="A67" s="175" t="s">
        <v>443</v>
      </c>
      <c r="B67" s="111"/>
      <c r="C67" s="111"/>
      <c r="D67" s="111">
        <f t="shared" si="21"/>
        <v>0</v>
      </c>
      <c r="E67" s="111"/>
      <c r="F67" s="111"/>
      <c r="G67" s="111">
        <f t="shared" si="22"/>
        <v>0</v>
      </c>
      <c r="H67" s="113" t="s">
        <v>482</v>
      </c>
    </row>
    <row r="68" spans="1:8">
      <c r="A68" s="175" t="s">
        <v>445</v>
      </c>
      <c r="B68" s="111"/>
      <c r="C68" s="111"/>
      <c r="D68" s="111">
        <f t="shared" si="21"/>
        <v>0</v>
      </c>
      <c r="E68" s="111"/>
      <c r="F68" s="111"/>
      <c r="G68" s="111">
        <f t="shared" si="22"/>
        <v>0</v>
      </c>
      <c r="H68" s="113" t="s">
        <v>483</v>
      </c>
    </row>
    <row r="69" spans="1:8">
      <c r="A69" s="175" t="s">
        <v>447</v>
      </c>
      <c r="B69" s="111"/>
      <c r="C69" s="111"/>
      <c r="D69" s="111">
        <f t="shared" si="21"/>
        <v>0</v>
      </c>
      <c r="E69" s="111"/>
      <c r="F69" s="111"/>
      <c r="G69" s="111">
        <f t="shared" si="22"/>
        <v>0</v>
      </c>
      <c r="H69" s="113" t="s">
        <v>484</v>
      </c>
    </row>
    <row r="70" spans="1:8">
      <c r="A70" s="175" t="s">
        <v>449</v>
      </c>
      <c r="B70" s="112">
        <v>177995.21</v>
      </c>
      <c r="C70" s="112">
        <v>-177995.21</v>
      </c>
      <c r="D70" s="111">
        <f t="shared" si="21"/>
        <v>0</v>
      </c>
      <c r="E70" s="112">
        <v>0</v>
      </c>
      <c r="F70" s="112">
        <v>0</v>
      </c>
      <c r="G70" s="111">
        <f t="shared" si="22"/>
        <v>0</v>
      </c>
      <c r="H70" s="113" t="s">
        <v>485</v>
      </c>
    </row>
    <row r="71" spans="1:8" ht="30">
      <c r="A71" s="114" t="s">
        <v>486</v>
      </c>
      <c r="B71" s="116">
        <f>SUM(B72:B75)</f>
        <v>0</v>
      </c>
      <c r="C71" s="116">
        <f t="shared" ref="C71:G71" si="23">SUM(C72:C75)</f>
        <v>0</v>
      </c>
      <c r="D71" s="116">
        <f t="shared" si="23"/>
        <v>0</v>
      </c>
      <c r="E71" s="116">
        <f t="shared" si="23"/>
        <v>0</v>
      </c>
      <c r="F71" s="116">
        <f t="shared" si="23"/>
        <v>0</v>
      </c>
      <c r="G71" s="116">
        <f t="shared" si="23"/>
        <v>0</v>
      </c>
    </row>
    <row r="72" spans="1:8" ht="30">
      <c r="A72" s="175" t="s">
        <v>452</v>
      </c>
      <c r="B72" s="111"/>
      <c r="C72" s="111"/>
      <c r="D72" s="111">
        <f t="shared" ref="D72:D75" si="24">B72+C72</f>
        <v>0</v>
      </c>
      <c r="E72" s="111"/>
      <c r="F72" s="111"/>
      <c r="G72" s="111">
        <f t="shared" ref="G72:G75" si="25">D72-E72</f>
        <v>0</v>
      </c>
      <c r="H72" s="113" t="s">
        <v>487</v>
      </c>
    </row>
    <row r="73" spans="1:8" ht="30">
      <c r="A73" s="175" t="s">
        <v>454</v>
      </c>
      <c r="B73" s="111"/>
      <c r="C73" s="111"/>
      <c r="D73" s="111">
        <f t="shared" si="24"/>
        <v>0</v>
      </c>
      <c r="E73" s="111"/>
      <c r="F73" s="111"/>
      <c r="G73" s="111">
        <f t="shared" si="25"/>
        <v>0</v>
      </c>
      <c r="H73" s="113" t="s">
        <v>488</v>
      </c>
    </row>
    <row r="74" spans="1:8">
      <c r="A74" s="175" t="s">
        <v>456</v>
      </c>
      <c r="B74" s="111"/>
      <c r="C74" s="111"/>
      <c r="D74" s="111">
        <f t="shared" si="24"/>
        <v>0</v>
      </c>
      <c r="E74" s="111"/>
      <c r="F74" s="111"/>
      <c r="G74" s="111">
        <f t="shared" si="25"/>
        <v>0</v>
      </c>
      <c r="H74" s="113" t="s">
        <v>489</v>
      </c>
    </row>
    <row r="75" spans="1:8">
      <c r="A75" s="175" t="s">
        <v>458</v>
      </c>
      <c r="B75" s="111"/>
      <c r="C75" s="111"/>
      <c r="D75" s="111">
        <f t="shared" si="24"/>
        <v>0</v>
      </c>
      <c r="E75" s="111"/>
      <c r="F75" s="111"/>
      <c r="G75" s="111">
        <f t="shared" si="25"/>
        <v>0</v>
      </c>
      <c r="H75" s="113" t="s">
        <v>490</v>
      </c>
    </row>
    <row r="76" spans="1:8">
      <c r="A76" s="171"/>
      <c r="B76" s="117"/>
      <c r="C76" s="117"/>
      <c r="D76" s="117"/>
      <c r="E76" s="117"/>
      <c r="F76" s="117"/>
      <c r="G76" s="117"/>
    </row>
    <row r="77" spans="1:8">
      <c r="A77" s="172" t="s">
        <v>382</v>
      </c>
      <c r="B77" s="115">
        <f>B9+B43</f>
        <v>190446200</v>
      </c>
      <c r="C77" s="115">
        <f t="shared" ref="C77:G77" si="26">C9+C43</f>
        <v>93437717.420000002</v>
      </c>
      <c r="D77" s="115">
        <f t="shared" si="26"/>
        <v>283883917.42000002</v>
      </c>
      <c r="E77" s="115">
        <f t="shared" si="26"/>
        <v>238156232.80000001</v>
      </c>
      <c r="F77" s="115">
        <f t="shared" si="26"/>
        <v>231402307.37</v>
      </c>
      <c r="G77" s="115">
        <f t="shared" si="26"/>
        <v>45727684.620000005</v>
      </c>
    </row>
    <row r="78" spans="1:8">
      <c r="A78" s="173"/>
      <c r="B78" s="118"/>
      <c r="C78" s="118"/>
      <c r="D78" s="118"/>
      <c r="E78" s="118"/>
      <c r="F78" s="118"/>
      <c r="G78" s="118"/>
      <c r="H78" s="10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1.1417322834645669" bottom="1.3779527559055118" header="0.31496062992125984" footer="0.31496062992125984"/>
  <pageSetup scale="60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2" zoomScaleNormal="100" workbookViewId="0">
      <selection activeCell="A54" sqref="A54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20" t="s">
        <v>491</v>
      </c>
      <c r="B1" s="221"/>
      <c r="C1" s="221"/>
      <c r="D1" s="221"/>
      <c r="E1" s="221"/>
      <c r="F1" s="221"/>
      <c r="G1" s="221"/>
    </row>
    <row r="2" spans="1:7">
      <c r="A2" s="197" t="s">
        <v>624</v>
      </c>
      <c r="B2" s="198"/>
      <c r="C2" s="198"/>
      <c r="D2" s="198"/>
      <c r="E2" s="198"/>
      <c r="F2" s="198"/>
      <c r="G2" s="199"/>
    </row>
    <row r="3" spans="1:7">
      <c r="A3" s="203" t="s">
        <v>299</v>
      </c>
      <c r="B3" s="204"/>
      <c r="C3" s="204"/>
      <c r="D3" s="204"/>
      <c r="E3" s="204"/>
      <c r="F3" s="204"/>
      <c r="G3" s="205"/>
    </row>
    <row r="4" spans="1:7">
      <c r="A4" s="203" t="s">
        <v>492</v>
      </c>
      <c r="B4" s="204"/>
      <c r="C4" s="204"/>
      <c r="D4" s="204"/>
      <c r="E4" s="204"/>
      <c r="F4" s="204"/>
      <c r="G4" s="205"/>
    </row>
    <row r="5" spans="1:7">
      <c r="A5" s="203" t="s">
        <v>633</v>
      </c>
      <c r="B5" s="204"/>
      <c r="C5" s="204"/>
      <c r="D5" s="204"/>
      <c r="E5" s="204"/>
      <c r="F5" s="204"/>
      <c r="G5" s="205"/>
    </row>
    <row r="6" spans="1:7">
      <c r="A6" s="206" t="s">
        <v>2</v>
      </c>
      <c r="B6" s="207"/>
      <c r="C6" s="207"/>
      <c r="D6" s="207"/>
      <c r="E6" s="207"/>
      <c r="F6" s="207"/>
      <c r="G6" s="208"/>
    </row>
    <row r="7" spans="1:7">
      <c r="A7" s="211" t="s">
        <v>493</v>
      </c>
      <c r="B7" s="218" t="s">
        <v>301</v>
      </c>
      <c r="C7" s="218"/>
      <c r="D7" s="218"/>
      <c r="E7" s="218"/>
      <c r="F7" s="218"/>
      <c r="G7" s="218" t="s">
        <v>302</v>
      </c>
    </row>
    <row r="8" spans="1:7" ht="30">
      <c r="A8" s="212"/>
      <c r="B8" s="179" t="s">
        <v>303</v>
      </c>
      <c r="C8" s="183" t="s">
        <v>398</v>
      </c>
      <c r="D8" s="183" t="s">
        <v>234</v>
      </c>
      <c r="E8" s="183" t="s">
        <v>189</v>
      </c>
      <c r="F8" s="183" t="s">
        <v>206</v>
      </c>
      <c r="G8" s="231"/>
    </row>
    <row r="9" spans="1:7">
      <c r="A9" s="169" t="s">
        <v>494</v>
      </c>
      <c r="B9" s="119">
        <f>B10+B11+B12+B15+B16+B19</f>
        <v>90988423.939999998</v>
      </c>
      <c r="C9" s="119">
        <f t="shared" ref="C9:G9" si="0">C10+C11+C12+C15+C16+C19</f>
        <v>5690937.5599999996</v>
      </c>
      <c r="D9" s="119">
        <f t="shared" si="0"/>
        <v>96679361.5</v>
      </c>
      <c r="E9" s="119">
        <f t="shared" si="0"/>
        <v>86493780.489999995</v>
      </c>
      <c r="F9" s="119">
        <f t="shared" si="0"/>
        <v>86344439.810000002</v>
      </c>
      <c r="G9" s="119">
        <f t="shared" si="0"/>
        <v>10185581.010000005</v>
      </c>
    </row>
    <row r="10" spans="1:7">
      <c r="A10" s="170" t="s">
        <v>495</v>
      </c>
      <c r="B10" s="120">
        <v>90988423.939999998</v>
      </c>
      <c r="C10" s="120">
        <v>5690937.5599999996</v>
      </c>
      <c r="D10" s="121">
        <f>B10+C10</f>
        <v>96679361.5</v>
      </c>
      <c r="E10" s="120">
        <v>86493780.489999995</v>
      </c>
      <c r="F10" s="120">
        <v>86344439.810000002</v>
      </c>
      <c r="G10" s="121">
        <f>D10-E10</f>
        <v>10185581.010000005</v>
      </c>
    </row>
    <row r="11" spans="1:7">
      <c r="A11" s="170" t="s">
        <v>496</v>
      </c>
      <c r="B11" s="121"/>
      <c r="C11" s="121"/>
      <c r="D11" s="121">
        <f>B11+C11</f>
        <v>0</v>
      </c>
      <c r="E11" s="121"/>
      <c r="F11" s="121"/>
      <c r="G11" s="121">
        <f>D11-E11</f>
        <v>0</v>
      </c>
    </row>
    <row r="12" spans="1:7">
      <c r="A12" s="170" t="s">
        <v>497</v>
      </c>
      <c r="B12" s="121">
        <f>B13+B14</f>
        <v>0</v>
      </c>
      <c r="C12" s="121">
        <f t="shared" ref="C12:G12" si="1">C13+C14</f>
        <v>0</v>
      </c>
      <c r="D12" s="121">
        <f t="shared" si="1"/>
        <v>0</v>
      </c>
      <c r="E12" s="121">
        <f t="shared" si="1"/>
        <v>0</v>
      </c>
      <c r="F12" s="121">
        <f t="shared" si="1"/>
        <v>0</v>
      </c>
      <c r="G12" s="121">
        <f t="shared" si="1"/>
        <v>0</v>
      </c>
    </row>
    <row r="13" spans="1:7">
      <c r="A13" s="174" t="s">
        <v>498</v>
      </c>
      <c r="B13" s="121"/>
      <c r="C13" s="121"/>
      <c r="D13" s="121">
        <f>B13+C13</f>
        <v>0</v>
      </c>
      <c r="E13" s="121"/>
      <c r="F13" s="121"/>
      <c r="G13" s="121">
        <f>D13-E13</f>
        <v>0</v>
      </c>
    </row>
    <row r="14" spans="1:7">
      <c r="A14" s="174" t="s">
        <v>499</v>
      </c>
      <c r="B14" s="121"/>
      <c r="C14" s="121"/>
      <c r="D14" s="121">
        <f>B14+C14</f>
        <v>0</v>
      </c>
      <c r="E14" s="121"/>
      <c r="F14" s="121"/>
      <c r="G14" s="121">
        <f>D14-E14</f>
        <v>0</v>
      </c>
    </row>
    <row r="15" spans="1:7">
      <c r="A15" s="170" t="s">
        <v>500</v>
      </c>
      <c r="B15" s="121"/>
      <c r="C15" s="121"/>
      <c r="D15" s="121">
        <f>B15+C15</f>
        <v>0</v>
      </c>
      <c r="E15" s="121"/>
      <c r="F15" s="121"/>
      <c r="G15" s="121">
        <f>D15-E15</f>
        <v>0</v>
      </c>
    </row>
    <row r="16" spans="1:7" ht="30">
      <c r="A16" s="114" t="s">
        <v>501</v>
      </c>
      <c r="B16" s="121">
        <f>B17+B18</f>
        <v>0</v>
      </c>
      <c r="C16" s="121">
        <f t="shared" ref="C16:G16" si="2">C17+C18</f>
        <v>0</v>
      </c>
      <c r="D16" s="121">
        <f t="shared" si="2"/>
        <v>0</v>
      </c>
      <c r="E16" s="121">
        <f t="shared" si="2"/>
        <v>0</v>
      </c>
      <c r="F16" s="121">
        <f t="shared" si="2"/>
        <v>0</v>
      </c>
      <c r="G16" s="121">
        <f t="shared" si="2"/>
        <v>0</v>
      </c>
    </row>
    <row r="17" spans="1:7">
      <c r="A17" s="174" t="s">
        <v>502</v>
      </c>
      <c r="B17" s="121"/>
      <c r="C17" s="121"/>
      <c r="D17" s="121">
        <f>B17+C17</f>
        <v>0</v>
      </c>
      <c r="E17" s="121"/>
      <c r="F17" s="121"/>
      <c r="G17" s="121">
        <f>D17-E17</f>
        <v>0</v>
      </c>
    </row>
    <row r="18" spans="1:7">
      <c r="A18" s="174" t="s">
        <v>503</v>
      </c>
      <c r="B18" s="121"/>
      <c r="C18" s="121"/>
      <c r="D18" s="121">
        <f>B18+C18</f>
        <v>0</v>
      </c>
      <c r="E18" s="121"/>
      <c r="F18" s="121"/>
      <c r="G18" s="121">
        <f>D18-E18</f>
        <v>0</v>
      </c>
    </row>
    <row r="19" spans="1:7">
      <c r="A19" s="170" t="s">
        <v>504</v>
      </c>
      <c r="B19" s="121"/>
      <c r="C19" s="121"/>
      <c r="D19" s="121">
        <f>B19+C19</f>
        <v>0</v>
      </c>
      <c r="E19" s="121"/>
      <c r="F19" s="121"/>
      <c r="G19" s="121">
        <f>D19-E19</f>
        <v>0</v>
      </c>
    </row>
    <row r="20" spans="1:7">
      <c r="A20" s="171"/>
      <c r="B20" s="122"/>
      <c r="C20" s="122"/>
      <c r="D20" s="122"/>
      <c r="E20" s="122"/>
      <c r="F20" s="122"/>
      <c r="G20" s="122"/>
    </row>
    <row r="21" spans="1:7">
      <c r="A21" s="123" t="s">
        <v>505</v>
      </c>
      <c r="B21" s="119">
        <f>B22+B23+B24+B27+B28+B31</f>
        <v>8415190.4800000004</v>
      </c>
      <c r="C21" s="119">
        <f t="shared" ref="C21:G21" si="3">C22+C23+C24+C27+C28+C31</f>
        <v>3147047.17</v>
      </c>
      <c r="D21" s="119">
        <f t="shared" si="3"/>
        <v>11562237.65</v>
      </c>
      <c r="E21" s="119">
        <f t="shared" si="3"/>
        <v>11562237.65</v>
      </c>
      <c r="F21" s="119">
        <f t="shared" si="3"/>
        <v>11562237.65</v>
      </c>
      <c r="G21" s="119">
        <f t="shared" si="3"/>
        <v>0</v>
      </c>
    </row>
    <row r="22" spans="1:7">
      <c r="A22" s="170" t="s">
        <v>495</v>
      </c>
      <c r="B22" s="120">
        <v>8415190.4800000004</v>
      </c>
      <c r="C22" s="120">
        <v>3147047.17</v>
      </c>
      <c r="D22" s="121">
        <f>B22+C22</f>
        <v>11562237.65</v>
      </c>
      <c r="E22" s="120">
        <v>11562237.65</v>
      </c>
      <c r="F22" s="120">
        <v>11562237.65</v>
      </c>
      <c r="G22" s="121">
        <f>D22-E22</f>
        <v>0</v>
      </c>
    </row>
    <row r="23" spans="1:7">
      <c r="A23" s="170" t="s">
        <v>496</v>
      </c>
      <c r="B23" s="121"/>
      <c r="C23" s="121"/>
      <c r="D23" s="121">
        <f>B23+C23</f>
        <v>0</v>
      </c>
      <c r="E23" s="121"/>
      <c r="F23" s="121"/>
      <c r="G23" s="121">
        <f>D23-E23</f>
        <v>0</v>
      </c>
    </row>
    <row r="24" spans="1:7">
      <c r="A24" s="170" t="s">
        <v>497</v>
      </c>
      <c r="B24" s="121">
        <f>B25+B26</f>
        <v>0</v>
      </c>
      <c r="C24" s="121">
        <f>C25+C26</f>
        <v>0</v>
      </c>
      <c r="D24" s="121">
        <f>D25+D26</f>
        <v>0</v>
      </c>
      <c r="E24" s="121">
        <f t="shared" ref="E24:G24" si="4">E25+E26</f>
        <v>0</v>
      </c>
      <c r="F24" s="121">
        <f t="shared" si="4"/>
        <v>0</v>
      </c>
      <c r="G24" s="121">
        <f t="shared" si="4"/>
        <v>0</v>
      </c>
    </row>
    <row r="25" spans="1:7">
      <c r="A25" s="174" t="s">
        <v>498</v>
      </c>
      <c r="B25" s="121"/>
      <c r="C25" s="121"/>
      <c r="D25" s="121">
        <f>B25+C25</f>
        <v>0</v>
      </c>
      <c r="E25" s="121"/>
      <c r="F25" s="121"/>
      <c r="G25" s="121">
        <f>D25-E25</f>
        <v>0</v>
      </c>
    </row>
    <row r="26" spans="1:7">
      <c r="A26" s="174" t="s">
        <v>499</v>
      </c>
      <c r="B26" s="121"/>
      <c r="C26" s="121"/>
      <c r="D26" s="121">
        <f>B26+C26</f>
        <v>0</v>
      </c>
      <c r="E26" s="121"/>
      <c r="F26" s="121"/>
      <c r="G26" s="121">
        <f>D26-E26</f>
        <v>0</v>
      </c>
    </row>
    <row r="27" spans="1:7">
      <c r="A27" s="170" t="s">
        <v>500</v>
      </c>
      <c r="B27" s="121"/>
      <c r="C27" s="121"/>
      <c r="D27" s="121"/>
      <c r="E27" s="121"/>
      <c r="F27" s="121"/>
      <c r="G27" s="121"/>
    </row>
    <row r="28" spans="1:7" ht="30">
      <c r="A28" s="114" t="s">
        <v>501</v>
      </c>
      <c r="B28" s="121">
        <f>B29+B30</f>
        <v>0</v>
      </c>
      <c r="C28" s="121">
        <f t="shared" ref="C28:G28" si="5">C29+C30</f>
        <v>0</v>
      </c>
      <c r="D28" s="121">
        <f t="shared" si="5"/>
        <v>0</v>
      </c>
      <c r="E28" s="121">
        <f t="shared" si="5"/>
        <v>0</v>
      </c>
      <c r="F28" s="121">
        <f t="shared" si="5"/>
        <v>0</v>
      </c>
      <c r="G28" s="121">
        <f t="shared" si="5"/>
        <v>0</v>
      </c>
    </row>
    <row r="29" spans="1:7">
      <c r="A29" s="174" t="s">
        <v>502</v>
      </c>
      <c r="B29" s="121"/>
      <c r="C29" s="121"/>
      <c r="D29" s="121">
        <f>B29+C29</f>
        <v>0</v>
      </c>
      <c r="E29" s="121"/>
      <c r="F29" s="121"/>
      <c r="G29" s="121">
        <f>D29-E29</f>
        <v>0</v>
      </c>
    </row>
    <row r="30" spans="1:7">
      <c r="A30" s="174" t="s">
        <v>503</v>
      </c>
      <c r="B30" s="121"/>
      <c r="C30" s="121"/>
      <c r="D30" s="121">
        <f>B30+C30</f>
        <v>0</v>
      </c>
      <c r="E30" s="121"/>
      <c r="F30" s="121"/>
      <c r="G30" s="121">
        <f>D30-E30</f>
        <v>0</v>
      </c>
    </row>
    <row r="31" spans="1:7">
      <c r="A31" s="170" t="s">
        <v>504</v>
      </c>
      <c r="B31" s="121"/>
      <c r="C31" s="121"/>
      <c r="D31" s="121">
        <f>B31+C31</f>
        <v>0</v>
      </c>
      <c r="E31" s="121"/>
      <c r="F31" s="121"/>
      <c r="G31" s="121">
        <f>D31-E31</f>
        <v>0</v>
      </c>
    </row>
    <row r="32" spans="1:7">
      <c r="A32" s="171"/>
      <c r="B32" s="122"/>
      <c r="C32" s="122"/>
      <c r="D32" s="122"/>
      <c r="E32" s="122"/>
      <c r="F32" s="122"/>
      <c r="G32" s="122"/>
    </row>
    <row r="33" spans="1:7">
      <c r="A33" s="172" t="s">
        <v>506</v>
      </c>
      <c r="B33" s="119">
        <f>B9+B21</f>
        <v>99403614.420000002</v>
      </c>
      <c r="C33" s="119">
        <f t="shared" ref="C33:G33" si="6">C9+C21</f>
        <v>8837984.7300000004</v>
      </c>
      <c r="D33" s="119">
        <f t="shared" si="6"/>
        <v>108241599.15000001</v>
      </c>
      <c r="E33" s="119">
        <f t="shared" si="6"/>
        <v>98056018.140000001</v>
      </c>
      <c r="F33" s="119">
        <f t="shared" si="6"/>
        <v>97906677.460000008</v>
      </c>
      <c r="G33" s="119">
        <f t="shared" si="6"/>
        <v>10185581.010000005</v>
      </c>
    </row>
    <row r="34" spans="1:7">
      <c r="A34" s="102"/>
      <c r="B34" s="124"/>
      <c r="C34" s="124"/>
      <c r="D34" s="124"/>
      <c r="E34" s="124"/>
      <c r="F34" s="124"/>
      <c r="G34" s="1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62992125984251968" right="0.23622047244094491" top="0.74803149606299213" bottom="0.74803149606299213" header="0.31496062992125984" footer="0.31496062992125984"/>
  <pageSetup scale="5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Lupita</cp:lastModifiedBy>
  <cp:lastPrinted>2023-01-26T15:36:24Z</cp:lastPrinted>
  <dcterms:created xsi:type="dcterms:W3CDTF">2018-11-20T17:29:30Z</dcterms:created>
  <dcterms:modified xsi:type="dcterms:W3CDTF">2023-01-26T15:36:27Z</dcterms:modified>
</cp:coreProperties>
</file>